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770" windowHeight="11070" activeTab="2"/>
  </bookViews>
  <sheets>
    <sheet name="Отчет 1" sheetId="2" r:id="rId1"/>
    <sheet name="Отчет 2" sheetId="3" r:id="rId2"/>
    <sheet name="Отчет 3" sheetId="4" r:id="rId3"/>
    <sheet name="Лист1" sheetId="1" r:id="rId4"/>
  </sheets>
  <externalReferences>
    <externalReference r:id="rId5"/>
  </externalReferences>
  <definedNames>
    <definedName name="_xlnm.Print_Titles" localSheetId="0">'Отчет 1'!$6:$7</definedName>
    <definedName name="_xlnm.Print_Titles" localSheetId="2">'Отчет 3'!$6:$8</definedName>
    <definedName name="_xlnm.Print_Area" localSheetId="0">'Отчет 1'!$B$1:$J$35</definedName>
    <definedName name="_xlnm.Print_Area" localSheetId="1">'Отчет 2'!$B$2:$V$17</definedName>
    <definedName name="_xlnm.Print_Area" localSheetId="2">'Отчет 3'!$B$1:$M$109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8" i="4" l="1"/>
  <c r="L104" i="4"/>
  <c r="G104" i="4"/>
  <c r="G108" i="4" s="1"/>
  <c r="F104" i="4"/>
  <c r="F108" i="4" s="1"/>
  <c r="H103" i="4"/>
  <c r="H95" i="4"/>
  <c r="G95" i="4"/>
  <c r="F95" i="4"/>
  <c r="F35" i="4" s="1"/>
  <c r="F10" i="4" s="1"/>
  <c r="O94" i="4"/>
  <c r="L94" i="4"/>
  <c r="H94" i="4"/>
  <c r="H98" i="4" s="1"/>
  <c r="G94" i="4"/>
  <c r="G98" i="4" s="1"/>
  <c r="F94" i="4"/>
  <c r="F98" i="4" s="1"/>
  <c r="O93" i="4"/>
  <c r="H93" i="4"/>
  <c r="G93" i="4"/>
  <c r="G90" i="4"/>
  <c r="F90" i="4"/>
  <c r="F93" i="4" s="1"/>
  <c r="L89" i="4"/>
  <c r="G89" i="4"/>
  <c r="F89" i="4"/>
  <c r="H88" i="4"/>
  <c r="G88" i="4"/>
  <c r="G85" i="4"/>
  <c r="F85" i="4"/>
  <c r="F88" i="4" s="1"/>
  <c r="L84" i="4"/>
  <c r="G84" i="4"/>
  <c r="F84" i="4"/>
  <c r="H83" i="4"/>
  <c r="L82" i="4"/>
  <c r="L80" i="4"/>
  <c r="G80" i="4"/>
  <c r="G83" i="4" s="1"/>
  <c r="F80" i="4"/>
  <c r="L79" i="4"/>
  <c r="G79" i="4"/>
  <c r="F79" i="4"/>
  <c r="F83" i="4" s="1"/>
  <c r="H78" i="4"/>
  <c r="F78" i="4"/>
  <c r="G74" i="4"/>
  <c r="G78" i="4" s="1"/>
  <c r="F74" i="4"/>
  <c r="H73" i="4"/>
  <c r="G73" i="4"/>
  <c r="F73" i="4"/>
  <c r="L69" i="4"/>
  <c r="G69" i="4"/>
  <c r="F69" i="4"/>
  <c r="H68" i="4"/>
  <c r="L67" i="4"/>
  <c r="L66" i="4"/>
  <c r="L65" i="4"/>
  <c r="L64" i="4"/>
  <c r="G64" i="4"/>
  <c r="G68" i="4" s="1"/>
  <c r="F64" i="4"/>
  <c r="F68" i="4" s="1"/>
  <c r="H63" i="4"/>
  <c r="F63" i="4"/>
  <c r="L62" i="4"/>
  <c r="L61" i="4"/>
  <c r="L60" i="4"/>
  <c r="L59" i="4"/>
  <c r="G59" i="4"/>
  <c r="G63" i="4" s="1"/>
  <c r="F59" i="4"/>
  <c r="H58" i="4"/>
  <c r="G58" i="4"/>
  <c r="F58" i="4"/>
  <c r="L57" i="4"/>
  <c r="L56" i="4"/>
  <c r="L55" i="4"/>
  <c r="L54" i="4"/>
  <c r="G54" i="4"/>
  <c r="F54" i="4"/>
  <c r="H48" i="4"/>
  <c r="G48" i="4"/>
  <c r="L44" i="4"/>
  <c r="G44" i="4"/>
  <c r="F44" i="4"/>
  <c r="F48" i="4" s="1"/>
  <c r="F43" i="4"/>
  <c r="L41" i="4"/>
  <c r="L40" i="4"/>
  <c r="L39" i="4"/>
  <c r="G39" i="4"/>
  <c r="H39" i="4" s="1"/>
  <c r="H43" i="4" s="1"/>
  <c r="F39" i="4"/>
  <c r="H35" i="4"/>
  <c r="H38" i="4" s="1"/>
  <c r="G34" i="4"/>
  <c r="L29" i="4"/>
  <c r="H29" i="4"/>
  <c r="G29" i="4"/>
  <c r="G33" i="4" s="1"/>
  <c r="F29" i="4"/>
  <c r="F33" i="4" s="1"/>
  <c r="L24" i="4"/>
  <c r="H24" i="4"/>
  <c r="G24" i="4"/>
  <c r="G28" i="4" s="1"/>
  <c r="H28" i="4" s="1"/>
  <c r="F24" i="4"/>
  <c r="F28" i="4" s="1"/>
  <c r="L19" i="4"/>
  <c r="G19" i="4"/>
  <c r="G23" i="4" s="1"/>
  <c r="F19" i="4"/>
  <c r="F23" i="4" s="1"/>
  <c r="F14" i="4"/>
  <c r="L11" i="4"/>
  <c r="L10" i="4"/>
  <c r="H10" i="4"/>
  <c r="L9" i="4"/>
  <c r="R14" i="3"/>
  <c r="P14" i="3" s="1"/>
  <c r="M14" i="3"/>
  <c r="L14" i="3"/>
  <c r="K14" i="3"/>
  <c r="H14" i="3"/>
  <c r="G14" i="3"/>
  <c r="F14" i="3"/>
  <c r="R13" i="3"/>
  <c r="P13" i="3" s="1"/>
  <c r="Q13" i="3"/>
  <c r="M13" i="3"/>
  <c r="L13" i="3"/>
  <c r="K13" i="3" s="1"/>
  <c r="H13" i="3"/>
  <c r="G13" i="3"/>
  <c r="F13" i="3"/>
  <c r="R12" i="3"/>
  <c r="P12" i="3"/>
  <c r="M12" i="3"/>
  <c r="L12" i="3"/>
  <c r="K12" i="3" s="1"/>
  <c r="H12" i="3"/>
  <c r="G12" i="3"/>
  <c r="G11" i="3" s="1"/>
  <c r="F11" i="3" s="1"/>
  <c r="F12" i="3"/>
  <c r="T11" i="3"/>
  <c r="S11" i="3"/>
  <c r="Q11" i="3"/>
  <c r="O11" i="3"/>
  <c r="N11" i="3"/>
  <c r="M11" i="3"/>
  <c r="J11" i="3"/>
  <c r="I11" i="3"/>
  <c r="H11" i="3"/>
  <c r="I49" i="2"/>
  <c r="I48" i="2"/>
  <c r="I47" i="2"/>
  <c r="I45" i="2"/>
  <c r="I43" i="2"/>
  <c r="I42" i="2"/>
  <c r="I35" i="2"/>
  <c r="I33" i="2"/>
  <c r="I32" i="2"/>
  <c r="I31" i="2"/>
  <c r="I30" i="2"/>
  <c r="K29" i="2"/>
  <c r="I29" i="2"/>
  <c r="N28" i="2"/>
  <c r="I28" i="2"/>
  <c r="M27" i="2"/>
  <c r="N27" i="2" s="1"/>
  <c r="I27" i="2"/>
  <c r="I26" i="2"/>
  <c r="I25" i="2"/>
  <c r="I24" i="2"/>
  <c r="I23" i="2"/>
  <c r="I22" i="2"/>
  <c r="I21" i="2"/>
  <c r="I19" i="2"/>
  <c r="I18" i="2"/>
  <c r="I17" i="2"/>
  <c r="I16" i="2"/>
  <c r="I14" i="2"/>
  <c r="I13" i="2"/>
  <c r="I12" i="2"/>
  <c r="H10" i="2"/>
  <c r="I10" i="2" s="1"/>
  <c r="I9" i="2"/>
  <c r="H9" i="2"/>
  <c r="G9" i="2"/>
  <c r="H8" i="2"/>
  <c r="I8" i="2" s="1"/>
  <c r="G8" i="2"/>
  <c r="H23" i="4" l="1"/>
  <c r="H18" i="4" s="1"/>
  <c r="G18" i="4"/>
  <c r="F18" i="4"/>
  <c r="G14" i="4"/>
  <c r="G9" i="4" s="1"/>
  <c r="G35" i="4"/>
  <c r="G10" i="4" s="1"/>
  <c r="G43" i="4"/>
  <c r="F99" i="4"/>
  <c r="F103" i="4" s="1"/>
  <c r="H19" i="4"/>
  <c r="H14" i="4" s="1"/>
  <c r="H9" i="4" s="1"/>
  <c r="H13" i="4" s="1"/>
  <c r="F34" i="4"/>
  <c r="G99" i="4"/>
  <c r="G103" i="4" s="1"/>
  <c r="R11" i="3"/>
  <c r="P11" i="3" s="1"/>
  <c r="L11" i="3"/>
  <c r="K11" i="3" s="1"/>
  <c r="F9" i="4" l="1"/>
  <c r="F13" i="4" s="1"/>
  <c r="F38" i="4"/>
  <c r="G13" i="4"/>
  <c r="G38" i="4"/>
</calcChain>
</file>

<file path=xl/sharedStrings.xml><?xml version="1.0" encoding="utf-8"?>
<sst xmlns="http://schemas.openxmlformats.org/spreadsheetml/2006/main" count="353" uniqueCount="166">
  <si>
    <t>Приложение № ____ к письму Минкультуры РД</t>
  </si>
  <si>
    <t>от ______ ________________2020 г. № ________________</t>
  </si>
  <si>
    <t>Показатели результативности государственной программы Республики Дагестан 
«Развитие культуры в Республике Дагестан» по состоянию на 01.01.2020г.</t>
  </si>
  <si>
    <t>№ п/п</t>
  </si>
  <si>
    <t>Наименование подпрограммы (раздела, мероприятия)</t>
  </si>
  <si>
    <t>Наименование Индикатора (показателя эффективности мероприятия, единица измерения)</t>
  </si>
  <si>
    <t>Единица измерения</t>
  </si>
  <si>
    <t>Значение целевого индикатора</t>
  </si>
  <si>
    <t>Утверждено в государственной программе на текущий год (в соответствии с постановлением Правительства РД об утверждении государственной программы)</t>
  </si>
  <si>
    <t>факт</t>
  </si>
  <si>
    <t xml:space="preserve">Процент выполнения </t>
  </si>
  <si>
    <t>Программа "Развитие культуры в Республике Дагестан на 2015-2020 годы"</t>
  </si>
  <si>
    <t xml:space="preserve">Количество экземпляров библиотечного фонда государственных библиотек на 1 пользователя </t>
  </si>
  <si>
    <t>единиц</t>
  </si>
  <si>
    <t xml:space="preserve">Общее количество посещений республиканских театров, филармонии, музеев и библиотек на 1000 человек населения </t>
  </si>
  <si>
    <t>человек</t>
  </si>
  <si>
    <t xml:space="preserve">Динамика примерных (индикативных) значений соотношения средней заработной платы работников учреждений культуры и средней заработной платы в Республике Дагестан </t>
  </si>
  <si>
    <t>процент</t>
  </si>
  <si>
    <t>1.1.</t>
  </si>
  <si>
    <t>Подпрограмма "Развитие образования в сфере культуры"</t>
  </si>
  <si>
    <t>1.1.1.</t>
  </si>
  <si>
    <t>Развитие дополнительного образования детей в области культуры</t>
  </si>
  <si>
    <t>Число учащихся, получающих дополнительное образование в сфере культуры</t>
  </si>
  <si>
    <t>1.1.2.</t>
  </si>
  <si>
    <t>Развитие среднего профессионального образования в области культур</t>
  </si>
  <si>
    <t>Количество выпускаемых профессиональными образовательными учреждениями, подведомственными Министерству культуры Республики Дагестан, специалистов со средним специальным образованием</t>
  </si>
  <si>
    <t>1.1.3.</t>
  </si>
  <si>
    <t>Развитие дополнительного профессионального образования, повышение квалификации и профессиональная переподготовка работников культуры и искусства</t>
  </si>
  <si>
    <r>
      <rPr>
        <sz val="12"/>
        <rFont val="Times New Roman"/>
        <family val="1"/>
        <charset val="204"/>
      </rPr>
      <t>Количество прошедших обучение по программам переподготовки и повышения квалификации</t>
    </r>
  </si>
  <si>
    <t>1.2.</t>
  </si>
  <si>
    <t>Подпрограмма "Культура и искусство"</t>
  </si>
  <si>
    <t>1.2.1.</t>
  </si>
  <si>
    <t>Развитие культурно-досуговой деятельности</t>
  </si>
  <si>
    <t xml:space="preserve">Количество посетителей культурно-досуговых мероприятий </t>
  </si>
  <si>
    <t>тыс. человек</t>
  </si>
  <si>
    <t>Количество проведенных учебно-методических мероприятий (конференций, семинаров, круглых столов, мастер-классов) '</t>
  </si>
  <si>
    <t xml:space="preserve">Количество подготовленных информационно-методических материалов для культурно-досуговых учреждений республики (изданий, методик, программ) </t>
  </si>
  <si>
    <t>1.2.2.</t>
  </si>
  <si>
    <t>Организация государственных проектов в сфере традиционной народной культуры</t>
  </si>
  <si>
    <t xml:space="preserve">Количество мероприятий в области народного творчества и традиционной культуры (организация и проведение фестивалей, выставок, смотров, конкурсов, конференций и иных программных мероприятий силами учреждения) </t>
  </si>
  <si>
    <t>1.2.3.</t>
  </si>
  <si>
    <t>Охрана и сохранение объектов культурного наследия</t>
  </si>
  <si>
    <t xml:space="preserve">Количество объектов культурного наследия, расположенных в Республике Дагестан, информация о которых внесена в электронную базу данных единого государственного реестра объектов культурного наследия (памятников истории и культуры) народов Российской Федерации </t>
  </si>
  <si>
    <t>-</t>
  </si>
  <si>
    <t>1.2.4.</t>
  </si>
  <si>
    <t>Развитие музейного дела</t>
  </si>
  <si>
    <t>Количество посещений государственных музеев Республики Дагестан</t>
  </si>
  <si>
    <t>Количество выставок, созданных государственными музеями республики в отчетном году</t>
  </si>
  <si>
    <t>Доля представленных (во всех формах) зрителю музейных предметов в общем количестве музейных предметов основного фонда</t>
  </si>
  <si>
    <t xml:space="preserve">Доля музеев, имеющих сайт в сети '’Интернет'', в общем количестве государственных музеев Республики Дагестан </t>
  </si>
  <si>
    <t>1.2.5.</t>
  </si>
  <si>
    <t>Развитие библиотечного дела</t>
  </si>
  <si>
    <t>Количество посещений библиотек</t>
  </si>
  <si>
    <t>Количество выданных из фондов республиканских библиотек документов</t>
  </si>
  <si>
    <t>тыс. экземпляров</t>
  </si>
  <si>
    <t>Количество библиографических записей в сводном электронном каталоге библиотек</t>
  </si>
  <si>
    <t>тыс. единиц</t>
  </si>
  <si>
    <t>Доля общедоступных (публичных) библиотек, подключенных к сети "Интернет", в общем количестве библиотек Республики Дагестан</t>
  </si>
  <si>
    <t>1.2.6.</t>
  </si>
  <si>
    <t>Развитие театрально-концертной деятельности</t>
  </si>
  <si>
    <r>
      <rPr>
        <sz val="12"/>
        <rFont val="Times New Roman"/>
        <family val="1"/>
        <charset val="204"/>
      </rPr>
      <t>Количество мероприятий, проведенных государственными театрально-концертными учреждениями Республики Дагестан '</t>
    </r>
  </si>
  <si>
    <t xml:space="preserve">Количество посещений театрально-концертных мероприятий </t>
  </si>
  <si>
    <t>Количество новых и капитально возобновленных постановок государственных театров Республики Дагестан</t>
  </si>
  <si>
    <t>Доля театров, имеющих сайт в сети "Интернет", в общем количестве театров Республики Дагестан</t>
  </si>
  <si>
    <t>1.2.7.</t>
  </si>
  <si>
    <t>Государственная поддержка творческих союзов</t>
  </si>
  <si>
    <t xml:space="preserve">Присуждение прений Главы Республики Дагестан одаренным учащимся образовательных учреждений культуры и искусства </t>
  </si>
  <si>
    <t>1.3.</t>
  </si>
  <si>
    <t xml:space="preserve">Подпрограмма "Обеспечение реализации государственной программы Республики Дагестан "Развитие культуры в Республике Дагестан на 2015-2020 годы"
</t>
  </si>
  <si>
    <t>1.3.1.</t>
  </si>
  <si>
    <t>Обеспечение эффективной деятельности Министерства культуры Республики Дагестан, обеспечение выполнения всего комплекса мероприятий, достижение запланированных результатов, целевого и эффективного расходования финансовых ресурсов,  выделяемых на реализацию государственной программы Республики Дагестан "Развитие культуры в Республике Дагестан на 2015-2020 годы"</t>
  </si>
  <si>
    <t>Повышение уровня удовлетворенности граждан качеством предоставления в Республике Дагестан государственных и муниципальных услуг в сфере культуры</t>
  </si>
  <si>
    <t>1.2.8.</t>
  </si>
  <si>
    <t>Мероприятия в сфере культуры и кинематографии</t>
  </si>
  <si>
    <t>1.2.9.</t>
  </si>
  <si>
    <t>Субсидия на поддержку отрасли культуры. Основное мероприятие "Поддержка мероприятий республиканских и муниципальных учреждений в сфере культуры"</t>
  </si>
  <si>
    <t>Количество посещений организаций культуры по отношению куровню 2010 (процент), Соглашение между Минкультуры РФ и Минкультуры РД № 054-09-2018-072 от «б» февраля 2018 года</t>
  </si>
  <si>
    <t>Доля зданий учреждений культурно-досугового типа в сельской местности, находящихся в неудовлетворительном состоянии от общего количества зданий учреждений культурно-досугового типа в сельской местности (процент). Соглашение между Минкультуры РФ и Минкультуры РД № 054-09-2018-072 от «6» февраля 2018 года</t>
  </si>
  <si>
    <r>
      <rPr>
        <sz val="12"/>
        <rFont val="Times New Roman"/>
        <family val="1"/>
        <charset val="204"/>
      </rPr>
      <t>Уровень технической готовности объекта культуры</t>
    </r>
  </si>
  <si>
    <r>
      <rPr>
        <sz val="12"/>
        <rFont val="Times New Roman"/>
        <family val="1"/>
        <charset val="204"/>
      </rPr>
      <t>(процент). Соглашение между Минкультуры РФ и Минкультуры РД № 054-09-2018-072 от «б» февраля 2018</t>
    </r>
  </si>
  <si>
    <r>
      <rPr>
        <sz val="12"/>
        <rFont val="Times New Roman"/>
        <family val="1"/>
        <charset val="204"/>
      </rPr>
      <t>года .</t>
    </r>
  </si>
  <si>
    <t>1.2.10.</t>
  </si>
  <si>
    <t>Субсидии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</si>
  <si>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Средняя численность участников клубных формирований в расчете на 1 тыс,человек (в муниципальных домах культуры) .Соглашеиие между Мин культуры РФ и Минкулътуры РД 054-08-2018-006 от «7» февраля 2018 года</t>
  </si>
  <si>
    <t>(человек)</t>
  </si>
  <si>
    <t>1.2.11.</t>
  </si>
  <si>
    <t>Субсидии на обеспечение развития и укрепления материально-технической базы домов культуры в населенных пунктах с численностью населения до 50 тысяч человек</t>
  </si>
  <si>
    <r>
      <rPr>
        <sz val="12"/>
        <rFont val="Times New Roman"/>
        <family val="1"/>
        <charset val="204"/>
      </rPr>
      <t>Количество посещений организаций культуры (профессиональных театров) по отношению к уровню 2010 года (процент). Соглашение между Минкультуры РФ н Мникультуры РД 054-08-2018-319 от «б» февраля 2018 года</t>
    </r>
  </si>
  <si>
    <t>1.2.12.</t>
  </si>
  <si>
    <t>Субсидия на поддержку творческой деятельности и техническое оснащение детских и кукольных театров</t>
  </si>
  <si>
    <t>Количество посещений детских и кукольных tear ров по</t>
  </si>
  <si>
    <r>
      <rPr>
        <sz val="12"/>
        <rFont val="Times New Roman"/>
        <family val="1"/>
        <charset val="204"/>
      </rPr>
      <t>Минкультуры РФ и Минкультуры РД 054-08-2018-260 от «6» февраля 2018 года</t>
    </r>
  </si>
  <si>
    <t>Приложение № ____к письму Минкультуры РД</t>
  </si>
  <si>
    <t>от _____ ____________2020 г. № ____________</t>
  </si>
  <si>
    <t>Сведения о выделении и освоении финансовых средств на выполнение мероприятий государственной программы Республики Дагестан
«Развитие культуры в Республике Дагестан» по состоянию на 01.01.2020г.</t>
  </si>
  <si>
    <t>№</t>
  </si>
  <si>
    <t>Наименование программы (подпрограммы)</t>
  </si>
  <si>
    <t>Ответственный исполнитель</t>
  </si>
  <si>
    <t>Объем финансирования, предусмотренный в программе на 2019 год</t>
  </si>
  <si>
    <t>Фактически выделено финансовых средств на отчетный период</t>
  </si>
  <si>
    <t>Освоено выделенных финансовых средств</t>
  </si>
  <si>
    <t>Всего</t>
  </si>
  <si>
    <t>в том числе за счет:</t>
  </si>
  <si>
    <t>федерального бюджета</t>
  </si>
  <si>
    <t>республиканского бюджета</t>
  </si>
  <si>
    <t>муниципального бюджета</t>
  </si>
  <si>
    <t>внебюджетных источников</t>
  </si>
  <si>
    <r>
      <rPr>
        <sz val="12"/>
        <rFont val="Times New Roman"/>
        <family val="1"/>
        <charset val="204"/>
      </rPr>
      <t>1.</t>
    </r>
  </si>
  <si>
    <r>
      <rPr>
        <sz val="12"/>
        <rFont val="Times New Roman"/>
        <family val="1"/>
        <charset val="204"/>
      </rPr>
      <t>Минкультуры РД</t>
    </r>
  </si>
  <si>
    <r>
      <rPr>
        <sz val="12"/>
        <rFont val="Times New Roman"/>
        <family val="1"/>
        <charset val="204"/>
      </rPr>
      <t>2.</t>
    </r>
  </si>
  <si>
    <r>
      <rPr>
        <sz val="12"/>
        <rFont val="Times New Roman"/>
        <family val="1"/>
        <charset val="204"/>
      </rPr>
      <t>Подпрограмма 1 "Развитие образования в сфере культуры"</t>
    </r>
  </si>
  <si>
    <r>
      <rPr>
        <sz val="12"/>
        <rFont val="Times New Roman"/>
        <family val="1"/>
        <charset val="204"/>
      </rPr>
      <t>3.</t>
    </r>
  </si>
  <si>
    <r>
      <rPr>
        <sz val="12"/>
        <rFont val="Times New Roman"/>
        <family val="1"/>
        <charset val="204"/>
      </rPr>
      <t>Подпрограмма 2 "Культура и искусство"</t>
    </r>
  </si>
  <si>
    <r>
      <rPr>
        <sz val="12"/>
        <rFont val="Times New Roman"/>
        <family val="1"/>
        <charset val="204"/>
      </rPr>
      <t>4.</t>
    </r>
  </si>
  <si>
    <t>Подпрограмма 3 "Обеспечение реализации государственной программы Республики Дагестан "Развитие культуры в Республике Дагестан на 2015-2020 годы"</t>
  </si>
  <si>
    <t xml:space="preserve">Начальник планово - экономического отела </t>
  </si>
  <si>
    <t>Д. Нурахмедова</t>
  </si>
  <si>
    <t xml:space="preserve">Исполнитель </t>
  </si>
  <si>
    <t>Ш. Муртазалиев</t>
  </si>
  <si>
    <t>Приложение № _____ к письму Минкультуры РД</t>
  </si>
  <si>
    <t>от ______________ 2020 г. № ________________</t>
  </si>
  <si>
    <t>Сведения по финансированию и освоению средств выделенныхна реализацию государственной программы Республики Дагестан 
«Развитие культуры в Республике Дагестан» по состоянию на 01.01.2020г.</t>
  </si>
  <si>
    <t xml:space="preserve">Источник финансирования </t>
  </si>
  <si>
    <t>Плановые объемы финансирования на отчетный год  тыс. рублей</t>
  </si>
  <si>
    <t>Выделено по программе на отчётный период (лимит), тыс. рублей</t>
  </si>
  <si>
    <t xml:space="preserve">Фактически использовано средств (перечислено со счета исполнителя с начала года, тыс. рублей) </t>
  </si>
  <si>
    <t>Значение индикатора</t>
  </si>
  <si>
    <t>2019 год</t>
  </si>
  <si>
    <t xml:space="preserve">план </t>
  </si>
  <si>
    <t>республиканский бюджет РД</t>
  </si>
  <si>
    <t>Количество экземпляров библиотечного фонда государственных библиотек на 1 пользователя (единиц)</t>
  </si>
  <si>
    <t>федеральный бюджет</t>
  </si>
  <si>
    <r>
      <rPr>
        <sz val="12"/>
        <rFont val="Times New Roman"/>
        <family val="1"/>
        <charset val="204"/>
      </rPr>
      <t>Общее количество посещений республиканских театров, филармонии, музеев и библиотек на 1000 человек населения (человек)</t>
    </r>
  </si>
  <si>
    <t>местный бюжет</t>
  </si>
  <si>
    <r>
      <rPr>
        <sz val="12"/>
        <rFont val="Times New Roman"/>
        <family val="1"/>
        <charset val="204"/>
      </rPr>
      <t>Динамика примерных (индикативных) значений соотношения средней заработной платы работников учреждений культуры и средней заработной платы в Республике Дагестан (процент)</t>
    </r>
  </si>
  <si>
    <t xml:space="preserve">внебюджетный источник </t>
  </si>
  <si>
    <t>Всего:</t>
  </si>
  <si>
    <r>
      <rPr>
        <sz val="12"/>
        <rFont val="Times New Roman"/>
        <family val="1"/>
        <charset val="204"/>
      </rPr>
      <t>Число учащихся, получающих дополнительное образование в сфере культуры (человек)</t>
    </r>
  </si>
  <si>
    <r>
      <rPr>
        <sz val="12"/>
        <rFont val="Times New Roman"/>
        <family val="1"/>
        <charset val="204"/>
      </rPr>
      <t>Количество выпускаемых профессиональными образовательными учреждениями, подведомственными Министерству культуры Республики Дагестан, специалистов со средним специальным образованием (человек)</t>
    </r>
  </si>
  <si>
    <r>
      <rPr>
        <sz val="12"/>
        <rFont val="Times New Roman"/>
        <family val="1"/>
        <charset val="204"/>
      </rPr>
      <t>Количество посетителей культурно-досуговых мероприятий (тыс, человек)</t>
    </r>
  </si>
  <si>
    <r>
      <rPr>
        <sz val="12"/>
        <rFont val="Times New Roman"/>
        <family val="1"/>
        <charset val="204"/>
      </rPr>
      <t>Количество проведенных учебно-методических мероприятий (конференций, семинаров, круглых столов, мастер-классов) (единиц) '</t>
    </r>
  </si>
  <si>
    <r>
      <rPr>
        <sz val="12"/>
        <rFont val="Times New Roman"/>
        <family val="1"/>
        <charset val="204"/>
      </rPr>
      <t>Количество подготовленных информационно-методических материалов для культурно-досуговых учреждений республики (изданий, методик, программ) (единиц)</t>
    </r>
  </si>
  <si>
    <r>
      <rPr>
        <sz val="12"/>
        <rFont val="Times New Roman"/>
        <family val="1"/>
        <charset val="204"/>
      </rPr>
      <t>Количество мероприятий в области народного творчества и традиционной культуры (организация и проведение фестивалей, выставок, смотров, конкурсов, конференций и иных программных мероприятий силами учреждения) (единиц)</t>
    </r>
  </si>
  <si>
    <r>
      <rPr>
        <sz val="12"/>
        <rFont val="Times New Roman"/>
        <family val="1"/>
        <charset val="204"/>
      </rPr>
      <t>Количество объектов культурного наследия, расположенных в Республике Дагестан, информация о которых внесена в электронную базу данных единого государственного реестра объектов культурного наследия (памятников истории и культуры) народов Российской Федерации (единиц)</t>
    </r>
  </si>
  <si>
    <r>
      <rPr>
        <sz val="12"/>
        <rFont val="Times New Roman"/>
        <family val="1"/>
        <charset val="204"/>
      </rPr>
      <t>Количество посещений государственных музеев Республики Дагестан (тыс. человек)</t>
    </r>
  </si>
  <si>
    <r>
      <rPr>
        <sz val="12"/>
        <rFont val="Times New Roman"/>
        <family val="1"/>
        <charset val="204"/>
      </rPr>
      <t>Количество выставок, созданных государственными музеями республики в отчетном году (единиц)</t>
    </r>
  </si>
  <si>
    <r>
      <rPr>
        <sz val="12"/>
        <rFont val="Times New Roman"/>
        <family val="1"/>
        <charset val="204"/>
      </rPr>
      <t>Доля представленных (во всех формах) зрителю музейных предметов в общем количестве музейных предметов основного фонда (процент)</t>
    </r>
  </si>
  <si>
    <t>внебюджетный источник</t>
  </si>
  <si>
    <r>
      <rPr>
        <sz val="12"/>
        <rFont val="Times New Roman"/>
        <family val="1"/>
        <charset val="204"/>
      </rPr>
      <t>Доля музеев, имеющих сайт в сети '’Интернет'', в общем количестве государственных музеев Республики Дагестан (процент)</t>
    </r>
  </si>
  <si>
    <r>
      <rPr>
        <sz val="12"/>
        <rFont val="Times New Roman"/>
        <family val="1"/>
        <charset val="204"/>
      </rPr>
      <t>Количество посещений библиотек (тыс, человек)</t>
    </r>
  </si>
  <si>
    <r>
      <rPr>
        <sz val="12"/>
        <rFont val="Times New Roman"/>
        <family val="1"/>
        <charset val="204"/>
      </rPr>
      <t>Количество выданных из фондов республиканских библиотек документов (тыс. экземпляров)</t>
    </r>
  </si>
  <si>
    <r>
      <rPr>
        <sz val="12"/>
        <rFont val="Times New Roman"/>
        <family val="1"/>
        <charset val="204"/>
      </rPr>
      <t>Количество библиографических записей в сводном электронном каталоге библиотек (тыс. единиц)</t>
    </r>
  </si>
  <si>
    <t>Доля общедоступных (публичных) библиотек, подключенных к сети "Интернет", в общем количестве библиотек Республики Дагестан (процент)</t>
  </si>
  <si>
    <r>
      <rPr>
        <sz val="12"/>
        <rFont val="Times New Roman"/>
        <family val="1"/>
        <charset val="204"/>
      </rPr>
      <t>Количество посещений театрально-концертных мероприятий (тыс. человек)</t>
    </r>
  </si>
  <si>
    <r>
      <rPr>
        <sz val="12"/>
        <rFont val="Times New Roman"/>
        <family val="1"/>
        <charset val="204"/>
      </rPr>
      <t>Количество новых и капитально возобновленных постановок государственных театров Республики Дагестан (единиц)</t>
    </r>
  </si>
  <si>
    <t xml:space="preserve">внебюджнтный источник </t>
  </si>
  <si>
    <r>
      <rPr>
        <sz val="12"/>
        <rFont val="Times New Roman"/>
        <family val="1"/>
        <charset val="204"/>
      </rPr>
      <t>Доля театров, имеющих сайт в сети "Интернет", в общем количестве театров Республики Дагестан (процент)</t>
    </r>
  </si>
  <si>
    <t>Присуждение прений Главы Республики Дагестан одаренным учащимся образовательных учреждений культуры и искусства (человек)</t>
  </si>
  <si>
    <t>Количество посещений организаций культуры по отношению куровню 2010 (процент), соглашение между Минкультуры РФ и Минкультуры РД № 054-09-2019-060 от «6» февраля 2019 года</t>
  </si>
  <si>
    <t>Построены (реконструированы) и (или) капитально отремонтированы культурно-досуговые учреждения в сельской местности (едениц), соглашение между Минкультуры РФ и Минкультуры РД № 054-09-2019-176/3 от «15» августа 2019 года</t>
  </si>
  <si>
    <t>Приобретены передвижные многофункциональные культурные центры (автоклубы) для обслуживания сельского населения субъектов Российской Федерации (едениц), соглашение между Минкультуры РФ и Минкультуры РД № 054-09-2019-176/3 от «15» августа 2019 года</t>
  </si>
  <si>
    <t>Созданы виртуальные концертные залы (едениц), соглашение между Минкультуры РФ и Минкультуры РД № № 054-17-2019-006 от «16» апреля 2019 года</t>
  </si>
  <si>
    <t>Количество посещений организаций культуры (профессиональных театров) по отношению к уровню 2010 года (процент). Соглашение между Минкультуры РФ н Мникультуры РД № 054-08-2019-081/1 от «12» августа 2019 года</t>
  </si>
  <si>
    <t>Средняя численность участников клубных формирований в расчете на 1 тыс,человек (в муниципальных домах культуры) (человск).Соглашеиие между Минкультуры РФ и Минкулътуры РД№ 054-08-2019-141 от «25» января 2019 года</t>
  </si>
  <si>
    <t>Количество посещений детских и кукольных театров
(по отношению к 2010 году) (процент). Соглашение между Минкультуры РФ н Мникультуры РД № 054-08-2019-007/1 от «13» августа 2019 года</t>
  </si>
  <si>
    <r>
      <rPr>
        <sz val="12"/>
        <rFont val="Times New Roman"/>
        <family val="1"/>
        <charset val="204"/>
      </rPr>
      <t>Повышение уровня удовлетворенности граждан качеством предоставления в Республике Дагестан государственных и муниципальных услуг в сфере культуры (процентов)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</si>
</sst>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_-* #,##0.00\ _₽_-;\-* #,##0.00\ _₽_-;_-* &quot;-&quot;??\ _₽_-;_-@_-"/>
  </numFmts>
  <fonts count="1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5" fontId="11" fillId="0" borderId="0" applyFont="0" applyFill="0" applyBorder="0" applyAlignment="0" applyProtection="0"/>
  </cellStyleXfs>
  <cellXfs count="157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164" fontId="1" fillId="0" borderId="0" xfId="0" applyNumberFormat="1" applyFont="1" applyFill="1" applyAlignment="1">
      <alignment wrapText="1"/>
    </xf>
    <xf numFmtId="0" fontId="1" fillId="0" borderId="0" xfId="0" applyFont="1" applyFill="1" applyAlignment="1">
      <alignment wrapText="1"/>
    </xf>
    <xf numFmtId="0" fontId="1" fillId="0" borderId="0" xfId="0" applyFont="1" applyFill="1" applyBorder="1" applyAlignment="1">
      <alignment wrapText="1"/>
    </xf>
    <xf numFmtId="164" fontId="3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 wrapText="1"/>
    </xf>
    <xf numFmtId="164" fontId="1" fillId="0" borderId="0" xfId="0" applyNumberFormat="1" applyFont="1" applyFill="1" applyAlignment="1">
      <alignment horizontal="right" vertical="center" wrapText="1"/>
    </xf>
    <xf numFmtId="0" fontId="4" fillId="0" borderId="0" xfId="0" applyFont="1" applyFill="1" applyAlignment="1">
      <alignment wrapText="1"/>
    </xf>
    <xf numFmtId="0" fontId="4" fillId="0" borderId="2" xfId="0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top" wrapText="1"/>
    </xf>
    <xf numFmtId="0" fontId="1" fillId="2" borderId="2" xfId="0" applyNumberFormat="1" applyFont="1" applyFill="1" applyBorder="1" applyAlignment="1">
      <alignment horizontal="right" vertical="center" wrapText="1"/>
    </xf>
    <xf numFmtId="164" fontId="1" fillId="2" borderId="2" xfId="0" applyNumberFormat="1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wrapText="1"/>
    </xf>
    <xf numFmtId="0" fontId="1" fillId="2" borderId="2" xfId="0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2" borderId="2" xfId="0" applyNumberFormat="1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wrapText="1"/>
    </xf>
    <xf numFmtId="164" fontId="1" fillId="2" borderId="2" xfId="0" applyNumberFormat="1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>
      <alignment horizontal="right" vertical="center" wrapText="1"/>
    </xf>
    <xf numFmtId="3" fontId="1" fillId="0" borderId="0" xfId="0" applyNumberFormat="1" applyFont="1" applyFill="1" applyAlignment="1">
      <alignment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wrapText="1"/>
    </xf>
    <xf numFmtId="0" fontId="1" fillId="0" borderId="4" xfId="0" applyFont="1" applyFill="1" applyBorder="1" applyAlignment="1">
      <alignment horizontal="right" vertical="center" wrapText="1"/>
    </xf>
    <xf numFmtId="164" fontId="1" fillId="0" borderId="5" xfId="0" applyNumberFormat="1" applyFont="1" applyFill="1" applyBorder="1" applyAlignment="1">
      <alignment horizontal="righ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righ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right" vertical="center" wrapText="1"/>
    </xf>
    <xf numFmtId="164" fontId="1" fillId="0" borderId="7" xfId="0" applyNumberFormat="1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right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right" vertical="center" wrapText="1"/>
    </xf>
    <xf numFmtId="164" fontId="1" fillId="0" borderId="10" xfId="0" applyNumberFormat="1" applyFont="1" applyFill="1" applyBorder="1" applyAlignment="1">
      <alignment horizontal="right" vertical="center" wrapText="1"/>
    </xf>
    <xf numFmtId="0" fontId="1" fillId="0" borderId="4" xfId="0" applyNumberFormat="1" applyFont="1" applyFill="1" applyBorder="1" applyAlignment="1">
      <alignment vertical="center" wrapText="1"/>
    </xf>
    <xf numFmtId="164" fontId="1" fillId="0" borderId="5" xfId="0" applyNumberFormat="1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vertical="center" wrapText="1"/>
    </xf>
    <xf numFmtId="164" fontId="1" fillId="0" borderId="7" xfId="0" applyNumberFormat="1" applyFont="1" applyFill="1" applyBorder="1" applyAlignment="1">
      <alignment vertical="center" wrapText="1"/>
    </xf>
    <xf numFmtId="164" fontId="6" fillId="0" borderId="0" xfId="0" applyNumberFormat="1" applyFont="1" applyFill="1" applyAlignment="1">
      <alignment horizontal="center" vertical="top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textRotation="90" wrapText="1"/>
    </xf>
    <xf numFmtId="0" fontId="5" fillId="0" borderId="7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4" fontId="1" fillId="0" borderId="6" xfId="0" applyNumberFormat="1" applyFont="1" applyBorder="1" applyAlignment="1">
      <alignment horizontal="right" vertical="center" wrapText="1"/>
    </xf>
    <xf numFmtId="4" fontId="1" fillId="0" borderId="2" xfId="0" applyNumberFormat="1" applyFont="1" applyBorder="1" applyAlignment="1">
      <alignment horizontal="right" vertical="center" wrapText="1"/>
    </xf>
    <xf numFmtId="4" fontId="1" fillId="0" borderId="7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8" xfId="0" applyNumberFormat="1" applyFont="1" applyBorder="1" applyAlignment="1">
      <alignment horizontal="right" vertical="center" wrapText="1"/>
    </xf>
    <xf numFmtId="4" fontId="1" fillId="0" borderId="9" xfId="0" applyNumberFormat="1" applyFont="1" applyBorder="1" applyAlignment="1">
      <alignment horizontal="right" vertical="center" wrapText="1"/>
    </xf>
    <xf numFmtId="4" fontId="1" fillId="0" borderId="10" xfId="0" applyNumberFormat="1" applyFont="1" applyBorder="1" applyAlignment="1">
      <alignment horizontal="right" vertical="center" wrapText="1"/>
    </xf>
    <xf numFmtId="164" fontId="8" fillId="0" borderId="0" xfId="0" applyNumberFormat="1" applyFont="1" applyFill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164" fontId="7" fillId="0" borderId="0" xfId="0" applyNumberFormat="1" applyFont="1" applyFill="1" applyAlignment="1">
      <alignment horizontal="right" vertical="center" wrapText="1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wrapText="1"/>
    </xf>
    <xf numFmtId="164" fontId="10" fillId="0" borderId="0" xfId="0" applyNumberFormat="1" applyFont="1" applyFill="1" applyAlignment="1">
      <alignment horizontal="center" vertical="top" wrapText="1"/>
    </xf>
    <xf numFmtId="0" fontId="9" fillId="0" borderId="0" xfId="0" applyFont="1" applyFill="1" applyAlignment="1">
      <alignment horizontal="right" vertical="center" wrapText="1"/>
    </xf>
    <xf numFmtId="164" fontId="9" fillId="0" borderId="0" xfId="0" applyNumberFormat="1" applyFont="1" applyFill="1" applyAlignment="1">
      <alignment horizontal="right" vertical="center" wrapText="1"/>
    </xf>
    <xf numFmtId="164" fontId="8" fillId="0" borderId="0" xfId="0" applyNumberFormat="1" applyFont="1" applyFill="1" applyAlignment="1">
      <alignment horizontal="center" vertical="top" wrapText="1"/>
    </xf>
    <xf numFmtId="0" fontId="7" fillId="0" borderId="0" xfId="0" applyFont="1" applyFill="1" applyAlignment="1">
      <alignment wrapText="1"/>
    </xf>
    <xf numFmtId="165" fontId="1" fillId="0" borderId="0" xfId="1" applyFont="1" applyAlignment="1">
      <alignment horizontal="left" vertical="center" wrapText="1"/>
    </xf>
    <xf numFmtId="165" fontId="1" fillId="0" borderId="0" xfId="1" applyFont="1" applyFill="1" applyAlignment="1">
      <alignment wrapText="1"/>
    </xf>
    <xf numFmtId="165" fontId="1" fillId="0" borderId="0" xfId="1" applyFont="1" applyFill="1" applyBorder="1" applyAlignment="1">
      <alignment wrapText="1"/>
    </xf>
    <xf numFmtId="164" fontId="3" fillId="0" borderId="1" xfId="0" applyNumberFormat="1" applyFont="1" applyFill="1" applyBorder="1" applyAlignment="1">
      <alignment horizontal="center" vertical="top" wrapText="1"/>
    </xf>
    <xf numFmtId="165" fontId="4" fillId="0" borderId="0" xfId="1" applyFont="1" applyFill="1" applyAlignment="1">
      <alignment wrapText="1"/>
    </xf>
    <xf numFmtId="164" fontId="3" fillId="0" borderId="2" xfId="0" applyNumberFormat="1" applyFont="1" applyFill="1" applyBorder="1" applyAlignment="1">
      <alignment horizontal="right" vertical="center" wrapText="1"/>
    </xf>
    <xf numFmtId="164" fontId="1" fillId="0" borderId="2" xfId="0" applyNumberFormat="1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horizontal="left" vertical="top" wrapText="1"/>
    </xf>
    <xf numFmtId="164" fontId="1" fillId="0" borderId="2" xfId="0" applyNumberFormat="1" applyFont="1" applyFill="1" applyBorder="1" applyAlignment="1">
      <alignment wrapText="1"/>
    </xf>
    <xf numFmtId="164" fontId="6" fillId="0" borderId="2" xfId="0" applyNumberFormat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left" vertical="top" wrapText="1"/>
    </xf>
    <xf numFmtId="164" fontId="5" fillId="3" borderId="2" xfId="0" applyNumberFormat="1" applyFont="1" applyFill="1" applyBorder="1" applyAlignment="1">
      <alignment horizontal="right" vertical="center" wrapText="1"/>
    </xf>
    <xf numFmtId="164" fontId="6" fillId="3" borderId="2" xfId="0" applyNumberFormat="1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horizontal="left" vertical="top" wrapText="1"/>
    </xf>
    <xf numFmtId="164" fontId="6" fillId="2" borderId="2" xfId="0" applyNumberFormat="1" applyFont="1" applyFill="1" applyBorder="1" applyAlignment="1">
      <alignment horizontal="right" vertical="center" wrapText="1"/>
    </xf>
    <xf numFmtId="0" fontId="1" fillId="4" borderId="0" xfId="0" applyFont="1" applyFill="1" applyAlignment="1">
      <alignment wrapText="1"/>
    </xf>
    <xf numFmtId="165" fontId="1" fillId="4" borderId="0" xfId="1" applyFont="1" applyFill="1" applyAlignment="1">
      <alignment wrapText="1"/>
    </xf>
    <xf numFmtId="0" fontId="3" fillId="2" borderId="2" xfId="0" applyFont="1" applyFill="1" applyBorder="1" applyAlignment="1">
      <alignment horizontal="left" vertical="top" wrapText="1"/>
    </xf>
    <xf numFmtId="164" fontId="3" fillId="2" borderId="2" xfId="0" applyNumberFormat="1" applyFont="1" applyFill="1" applyBorder="1" applyAlignment="1">
      <alignment horizontal="right" vertical="center" wrapText="1"/>
    </xf>
    <xf numFmtId="4" fontId="1" fillId="0" borderId="2" xfId="0" applyNumberFormat="1" applyFont="1" applyFill="1" applyBorder="1" applyAlignment="1">
      <alignment wrapText="1"/>
    </xf>
    <xf numFmtId="164" fontId="2" fillId="0" borderId="0" xfId="0" applyNumberFormat="1" applyFont="1" applyFill="1" applyAlignment="1">
      <alignment horizontal="center" vertical="center" wrapText="1"/>
    </xf>
    <xf numFmtId="0" fontId="13" fillId="0" borderId="0" xfId="0" applyFont="1" applyFill="1" applyAlignment="1">
      <alignment vertical="center" wrapText="1"/>
    </xf>
    <xf numFmtId="164" fontId="13" fillId="0" borderId="0" xfId="0" applyNumberFormat="1" applyFont="1" applyFill="1" applyAlignment="1">
      <alignment horizontal="right" vertical="center" wrapText="1"/>
    </xf>
    <xf numFmtId="165" fontId="13" fillId="0" borderId="0" xfId="1" applyFont="1" applyFill="1" applyAlignment="1">
      <alignment vertical="center" wrapText="1"/>
    </xf>
    <xf numFmtId="0" fontId="13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center" vertical="center" wrapText="1"/>
    </xf>
    <xf numFmtId="164" fontId="2" fillId="0" borderId="0" xfId="0" applyNumberFormat="1" applyFont="1" applyFill="1" applyAlignment="1">
      <alignment horizontal="center" vertical="top" wrapText="1"/>
    </xf>
    <xf numFmtId="0" fontId="13" fillId="0" borderId="0" xfId="0" applyFont="1" applyFill="1" applyAlignment="1">
      <alignment wrapText="1"/>
    </xf>
    <xf numFmtId="165" fontId="13" fillId="0" borderId="0" xfId="1" applyFont="1" applyFill="1" applyAlignment="1">
      <alignment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164" fontId="1" fillId="0" borderId="0" xfId="0" applyNumberFormat="1" applyFont="1" applyFill="1" applyAlignment="1">
      <alignment horizontal="right" vertical="center" wrapText="1"/>
    </xf>
    <xf numFmtId="164" fontId="2" fillId="0" borderId="0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wrapText="1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right" vertical="center" wrapText="1"/>
    </xf>
    <xf numFmtId="164" fontId="1" fillId="0" borderId="2" xfId="0" applyNumberFormat="1" applyFont="1" applyFill="1" applyBorder="1" applyAlignment="1">
      <alignment horizontal="right" vertical="center" wrapText="1"/>
    </xf>
    <xf numFmtId="0" fontId="13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1" fillId="2" borderId="2" xfId="0" applyNumberFormat="1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right" vertical="center" wrapText="1"/>
    </xf>
    <xf numFmtId="164" fontId="1" fillId="2" borderId="2" xfId="0" applyNumberFormat="1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Fill="1" applyAlignment="1">
      <alignment horizontal="right" wrapText="1"/>
    </xf>
    <xf numFmtId="164" fontId="12" fillId="0" borderId="0" xfId="0" applyNumberFormat="1" applyFont="1" applyFill="1" applyAlignment="1">
      <alignment horizontal="right" wrapText="1"/>
    </xf>
    <xf numFmtId="164" fontId="3" fillId="0" borderId="2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usya/Downloads/&#1057;&#1074;&#1077;&#1076;&#1077;&#1085;&#1080;&#1103;%20&#1087;&#1086;%20&#1092;&#1080;&#1085;&#1072;&#1085;&#1089;&#1080;&#1088;&#1086;&#1074;&#1072;&#1085;&#1080;&#1102;%20&#1080;%20&#1086;&#1089;&#1074;&#1086;&#1077;&#1085;&#1080;&#1102;%20&#1043;&#1055;%20&#1056;&#1072;&#1079;&#1074;&#1080;&#1090;&#1080;&#1077;%20&#1082;&#1091;&#1083;&#1100;&#1090;&#1091;&#1088;&#109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тчет 1"/>
      <sheetName val="Отчет 2"/>
      <sheetName val="Отчет 3"/>
      <sheetName val="Лист5"/>
      <sheetName val="Лист3"/>
      <sheetName val="Лист4"/>
      <sheetName val="Лист1"/>
      <sheetName val="Лист2"/>
    </sheetNames>
    <sheetDataSet>
      <sheetData sheetId="0"/>
      <sheetData sheetId="1"/>
      <sheetData sheetId="2">
        <row r="9">
          <cell r="J9">
            <v>25</v>
          </cell>
          <cell r="K9">
            <v>24</v>
          </cell>
        </row>
        <row r="10">
          <cell r="J10">
            <v>516</v>
          </cell>
          <cell r="K10">
            <v>533</v>
          </cell>
        </row>
        <row r="11">
          <cell r="K11">
            <v>100</v>
          </cell>
        </row>
        <row r="14">
          <cell r="F14">
            <v>197808.36000000002</v>
          </cell>
          <cell r="G14">
            <v>197808.36000000002</v>
          </cell>
          <cell r="H14">
            <v>197808.36000000002</v>
          </cell>
        </row>
        <row r="15">
          <cell r="F15">
            <v>0</v>
          </cell>
          <cell r="G15">
            <v>0</v>
          </cell>
        </row>
        <row r="34">
          <cell r="F34">
            <v>1214661.9714200003</v>
          </cell>
          <cell r="G34">
            <v>1214661.9384100002</v>
          </cell>
          <cell r="H34">
            <v>1211546.8</v>
          </cell>
        </row>
        <row r="35">
          <cell r="F35">
            <v>209560.59999999998</v>
          </cell>
          <cell r="G35">
            <v>209560.59999999998</v>
          </cell>
          <cell r="H35">
            <v>209560.59999999998</v>
          </cell>
        </row>
        <row r="100">
          <cell r="F100">
            <v>0</v>
          </cell>
          <cell r="G100">
            <v>0</v>
          </cell>
        </row>
        <row r="104">
          <cell r="F104">
            <v>29199.8</v>
          </cell>
          <cell r="G104">
            <v>29199.8</v>
          </cell>
          <cell r="H104">
            <v>29142.7</v>
          </cell>
        </row>
      </sheetData>
      <sheetData sheetId="3">
        <row r="58">
          <cell r="J58">
            <v>8161.5</v>
          </cell>
        </row>
        <row r="59">
          <cell r="J59">
            <v>429.55263000000002</v>
          </cell>
        </row>
      </sheetData>
      <sheetData sheetId="4" refreshError="1"/>
      <sheetData sheetId="5" refreshError="1"/>
      <sheetData sheetId="6" refreshError="1"/>
      <sheetData sheetId="7">
        <row r="12">
          <cell r="I12">
            <v>50718200</v>
          </cell>
          <cell r="J12">
            <v>50718200</v>
          </cell>
        </row>
        <row r="18">
          <cell r="I18">
            <v>141866060</v>
          </cell>
          <cell r="J18">
            <v>141866060</v>
          </cell>
        </row>
        <row r="24">
          <cell r="I24">
            <v>5224100</v>
          </cell>
          <cell r="J24">
            <v>5224100</v>
          </cell>
        </row>
        <row r="35">
          <cell r="I35">
            <v>19014300</v>
          </cell>
          <cell r="J35">
            <v>19014300</v>
          </cell>
        </row>
        <row r="39">
          <cell r="I39">
            <v>56499500</v>
          </cell>
          <cell r="J39">
            <v>56499500</v>
          </cell>
        </row>
        <row r="46">
          <cell r="I46">
            <v>11770000</v>
          </cell>
          <cell r="J46">
            <v>11770000</v>
          </cell>
        </row>
        <row r="51">
          <cell r="I51">
            <v>3850000</v>
          </cell>
          <cell r="J51">
            <v>3850000</v>
          </cell>
        </row>
        <row r="55">
          <cell r="I55">
            <v>198056520</v>
          </cell>
          <cell r="J55">
            <v>198056520</v>
          </cell>
        </row>
        <row r="65">
          <cell r="I65">
            <v>90672530</v>
          </cell>
          <cell r="J65">
            <v>90672530</v>
          </cell>
        </row>
        <row r="69">
          <cell r="I69">
            <v>764508220</v>
          </cell>
          <cell r="J69">
            <v>764508220</v>
          </cell>
        </row>
        <row r="74">
          <cell r="I74">
            <v>22483300</v>
          </cell>
          <cell r="J74">
            <v>22483300</v>
          </cell>
        </row>
        <row r="79">
          <cell r="I79">
            <v>9659800</v>
          </cell>
          <cell r="J79">
            <v>9659800</v>
          </cell>
        </row>
        <row r="85">
          <cell r="I85">
            <v>280000</v>
          </cell>
          <cell r="J85">
            <v>280000</v>
          </cell>
        </row>
        <row r="92">
          <cell r="I92">
            <v>1428963.16</v>
          </cell>
          <cell r="J92">
            <v>1428963.16</v>
          </cell>
        </row>
        <row r="93">
          <cell r="I93">
            <v>27150300</v>
          </cell>
          <cell r="J93">
            <v>27150300</v>
          </cell>
        </row>
        <row r="100">
          <cell r="I100">
            <v>1161331.58</v>
          </cell>
          <cell r="J100">
            <v>1161331.57</v>
          </cell>
        </row>
        <row r="101">
          <cell r="I101">
            <v>22065300</v>
          </cell>
          <cell r="J101">
            <v>22065300</v>
          </cell>
        </row>
        <row r="108">
          <cell r="I108">
            <v>429552.63</v>
          </cell>
          <cell r="J108">
            <v>429552.63</v>
          </cell>
        </row>
        <row r="109">
          <cell r="I109">
            <v>8161500</v>
          </cell>
          <cell r="J109">
            <v>8161500</v>
          </cell>
        </row>
        <row r="116">
          <cell r="I116">
            <v>157894.74</v>
          </cell>
          <cell r="J116">
            <v>157894.74</v>
          </cell>
        </row>
        <row r="117">
          <cell r="I117">
            <v>3000000</v>
          </cell>
          <cell r="J117">
            <v>3000000</v>
          </cell>
        </row>
        <row r="124">
          <cell r="I124">
            <v>71052.63</v>
          </cell>
          <cell r="J124">
            <v>71052.63</v>
          </cell>
        </row>
        <row r="125">
          <cell r="I125">
            <v>1350000</v>
          </cell>
          <cell r="J125">
            <v>1350000</v>
          </cell>
        </row>
        <row r="133">
          <cell r="I133">
            <v>138557.89000000001</v>
          </cell>
          <cell r="J133">
            <v>138557.89000000001</v>
          </cell>
        </row>
        <row r="134">
          <cell r="I134">
            <v>2632600</v>
          </cell>
          <cell r="J134">
            <v>2632600</v>
          </cell>
        </row>
        <row r="145">
          <cell r="I145">
            <v>52631.58</v>
          </cell>
          <cell r="J145">
            <v>52631.58</v>
          </cell>
        </row>
        <row r="146">
          <cell r="I146">
            <v>1000000</v>
          </cell>
          <cell r="J146">
            <v>1000000</v>
          </cell>
        </row>
        <row r="154">
          <cell r="I154">
            <v>48021.05</v>
          </cell>
          <cell r="J154">
            <v>48021.05</v>
          </cell>
        </row>
        <row r="155">
          <cell r="I155">
            <v>912400</v>
          </cell>
          <cell r="J155">
            <v>912400</v>
          </cell>
        </row>
        <row r="163">
          <cell r="I163">
            <v>1527975.26</v>
          </cell>
          <cell r="J163">
            <v>1527975.26</v>
          </cell>
        </row>
        <row r="164">
          <cell r="I164">
            <v>29031530</v>
          </cell>
          <cell r="J164">
            <v>29031530</v>
          </cell>
        </row>
        <row r="171">
          <cell r="I171">
            <v>1527975.26</v>
          </cell>
          <cell r="J171">
            <v>1527975.26</v>
          </cell>
        </row>
        <row r="172">
          <cell r="I172">
            <v>29031530</v>
          </cell>
          <cell r="J172">
            <v>29031530</v>
          </cell>
        </row>
        <row r="178">
          <cell r="I178">
            <v>2455049.48</v>
          </cell>
          <cell r="J178">
            <v>2455049.48</v>
          </cell>
        </row>
        <row r="179">
          <cell r="I179">
            <v>46645940</v>
          </cell>
          <cell r="J179">
            <v>46645940</v>
          </cell>
        </row>
        <row r="184">
          <cell r="I184">
            <v>1735796.16</v>
          </cell>
          <cell r="J184">
            <v>1735763.16</v>
          </cell>
        </row>
        <row r="185">
          <cell r="I185">
            <v>32979500</v>
          </cell>
          <cell r="J185">
            <v>32979500</v>
          </cell>
        </row>
        <row r="197">
          <cell r="I197">
            <v>200000</v>
          </cell>
          <cell r="J197">
            <v>200000</v>
          </cell>
        </row>
        <row r="201">
          <cell r="I201">
            <v>300000</v>
          </cell>
          <cell r="J201">
            <v>300000</v>
          </cell>
        </row>
        <row r="205">
          <cell r="I205">
            <v>200000</v>
          </cell>
          <cell r="J205">
            <v>200000</v>
          </cell>
        </row>
        <row r="209">
          <cell r="I209">
            <v>350000</v>
          </cell>
          <cell r="J209">
            <v>350000</v>
          </cell>
        </row>
        <row r="215">
          <cell r="I215">
            <v>300000</v>
          </cell>
          <cell r="J215">
            <v>300000</v>
          </cell>
        </row>
        <row r="220">
          <cell r="I220">
            <v>500000</v>
          </cell>
          <cell r="J220">
            <v>500000</v>
          </cell>
        </row>
        <row r="223">
          <cell r="I223">
            <v>5500000</v>
          </cell>
          <cell r="J223">
            <v>5500000</v>
          </cell>
        </row>
        <row r="226">
          <cell r="I226">
            <v>13180000</v>
          </cell>
          <cell r="J226">
            <v>13180000</v>
          </cell>
        </row>
        <row r="230">
          <cell r="I230">
            <v>4803000</v>
          </cell>
          <cell r="J230">
            <v>4803000</v>
          </cell>
        </row>
        <row r="234">
          <cell r="I234">
            <v>1800000</v>
          </cell>
          <cell r="J234">
            <v>1800000</v>
          </cell>
        </row>
        <row r="238">
          <cell r="I238">
            <v>5600000</v>
          </cell>
          <cell r="J238">
            <v>5600000</v>
          </cell>
        </row>
        <row r="294">
          <cell r="I294">
            <v>29199800</v>
          </cell>
          <cell r="J294">
            <v>29199800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C1:N50"/>
  <sheetViews>
    <sheetView view="pageBreakPreview" zoomScale="70" zoomScaleNormal="85" zoomScaleSheetLayoutView="70" workbookViewId="0">
      <selection activeCell="I17" sqref="I17"/>
    </sheetView>
  </sheetViews>
  <sheetFormatPr defaultRowHeight="15.75" x14ac:dyDescent="0.25"/>
  <cols>
    <col min="1" max="1" width="9.140625" style="4"/>
    <col min="2" max="2" width="0.85546875" style="4" customWidth="1"/>
    <col min="3" max="3" width="8.28515625" style="1" customWidth="1"/>
    <col min="4" max="4" width="35.7109375" style="2" customWidth="1"/>
    <col min="5" max="5" width="61" style="2" customWidth="1"/>
    <col min="6" max="6" width="23.85546875" style="4" customWidth="1"/>
    <col min="7" max="7" width="41.140625" style="7" customWidth="1"/>
    <col min="8" max="8" width="13.42578125" style="7" customWidth="1"/>
    <col min="9" max="9" width="15.28515625" style="8" customWidth="1"/>
    <col min="10" max="10" width="1.140625" style="4" customWidth="1"/>
    <col min="11" max="11" width="9.140625" style="4"/>
    <col min="12" max="12" width="14.42578125" style="4" bestFit="1" customWidth="1"/>
    <col min="13" max="13" width="13" style="4" bestFit="1" customWidth="1"/>
    <col min="14" max="14" width="14.42578125" style="4" bestFit="1" customWidth="1"/>
    <col min="15" max="16384" width="9.140625" style="4"/>
  </cols>
  <sheetData>
    <row r="1" spans="3:12" x14ac:dyDescent="0.25">
      <c r="F1" s="3"/>
      <c r="G1" s="117" t="s">
        <v>0</v>
      </c>
      <c r="H1" s="117"/>
      <c r="I1" s="117"/>
    </row>
    <row r="2" spans="3:12" ht="31.5" customHeight="1" x14ac:dyDescent="0.25">
      <c r="F2" s="3"/>
      <c r="G2" s="117" t="s">
        <v>1</v>
      </c>
      <c r="H2" s="117"/>
      <c r="I2" s="117"/>
    </row>
    <row r="4" spans="3:12" s="5" customFormat="1" ht="47.25" customHeight="1" x14ac:dyDescent="0.25">
      <c r="C4" s="118" t="s">
        <v>2</v>
      </c>
      <c r="D4" s="118"/>
      <c r="E4" s="118"/>
      <c r="F4" s="118"/>
      <c r="G4" s="118"/>
      <c r="H4" s="118"/>
      <c r="I4" s="118"/>
    </row>
    <row r="5" spans="3:12" ht="15" customHeight="1" x14ac:dyDescent="0.25">
      <c r="D5" s="6"/>
    </row>
    <row r="6" spans="3:12" s="9" customFormat="1" ht="18.75" customHeight="1" x14ac:dyDescent="0.25">
      <c r="C6" s="115" t="s">
        <v>3</v>
      </c>
      <c r="D6" s="116" t="s">
        <v>4</v>
      </c>
      <c r="E6" s="119" t="s">
        <v>5</v>
      </c>
      <c r="F6" s="120" t="s">
        <v>6</v>
      </c>
      <c r="G6" s="121" t="s">
        <v>7</v>
      </c>
      <c r="H6" s="121"/>
      <c r="I6" s="121"/>
    </row>
    <row r="7" spans="3:12" s="9" customFormat="1" ht="90" customHeight="1" x14ac:dyDescent="0.25">
      <c r="C7" s="115"/>
      <c r="D7" s="116"/>
      <c r="E7" s="119"/>
      <c r="F7" s="120"/>
      <c r="G7" s="10" t="s">
        <v>8</v>
      </c>
      <c r="H7" s="10" t="s">
        <v>9</v>
      </c>
      <c r="I7" s="11" t="s">
        <v>10</v>
      </c>
    </row>
    <row r="8" spans="3:12" ht="31.5" x14ac:dyDescent="0.25">
      <c r="C8" s="115">
        <v>1</v>
      </c>
      <c r="D8" s="116" t="s">
        <v>11</v>
      </c>
      <c r="E8" s="12" t="s">
        <v>12</v>
      </c>
      <c r="F8" s="13" t="s">
        <v>13</v>
      </c>
      <c r="G8" s="14">
        <f>'[1]Отчет 3'!J9</f>
        <v>25</v>
      </c>
      <c r="H8" s="14">
        <f>'[1]Отчет 3'!K9</f>
        <v>24</v>
      </c>
      <c r="I8" s="15">
        <f t="shared" ref="I8:I33" si="0">H8*100/G8</f>
        <v>96</v>
      </c>
    </row>
    <row r="9" spans="3:12" ht="35.25" customHeight="1" x14ac:dyDescent="0.25">
      <c r="C9" s="115"/>
      <c r="D9" s="116"/>
      <c r="E9" s="12" t="s">
        <v>14</v>
      </c>
      <c r="F9" s="16" t="s">
        <v>15</v>
      </c>
      <c r="G9" s="14">
        <f>'[1]Отчет 3'!J10</f>
        <v>516</v>
      </c>
      <c r="H9" s="14">
        <f>'[1]Отчет 3'!K10</f>
        <v>533</v>
      </c>
      <c r="I9" s="15">
        <f t="shared" si="0"/>
        <v>103.29457364341086</v>
      </c>
    </row>
    <row r="10" spans="3:12" ht="63" x14ac:dyDescent="0.25">
      <c r="C10" s="115"/>
      <c r="D10" s="116"/>
      <c r="E10" s="12" t="s">
        <v>16</v>
      </c>
      <c r="F10" s="17" t="s">
        <v>17</v>
      </c>
      <c r="G10" s="14">
        <v>100</v>
      </c>
      <c r="H10" s="14">
        <f>'[1]Отчет 3'!K11</f>
        <v>100</v>
      </c>
      <c r="I10" s="15">
        <f t="shared" si="0"/>
        <v>100</v>
      </c>
    </row>
    <row r="11" spans="3:12" ht="42.75" customHeight="1" x14ac:dyDescent="0.25">
      <c r="C11" s="18" t="s">
        <v>18</v>
      </c>
      <c r="D11" s="19" t="s">
        <v>19</v>
      </c>
      <c r="E11" s="17"/>
      <c r="F11" s="20"/>
      <c r="G11" s="21"/>
      <c r="H11" s="21"/>
      <c r="I11" s="15"/>
    </row>
    <row r="12" spans="3:12" ht="54" customHeight="1" x14ac:dyDescent="0.25">
      <c r="C12" s="22" t="s">
        <v>20</v>
      </c>
      <c r="D12" s="23" t="s">
        <v>21</v>
      </c>
      <c r="E12" s="12" t="s">
        <v>22</v>
      </c>
      <c r="F12" s="16" t="s">
        <v>15</v>
      </c>
      <c r="G12" s="24">
        <v>755</v>
      </c>
      <c r="H12" s="25">
        <v>755</v>
      </c>
      <c r="I12" s="15">
        <f t="shared" si="0"/>
        <v>100</v>
      </c>
    </row>
    <row r="13" spans="3:12" ht="63" x14ac:dyDescent="0.25">
      <c r="C13" s="22" t="s">
        <v>23</v>
      </c>
      <c r="D13" s="23" t="s">
        <v>24</v>
      </c>
      <c r="E13" s="12" t="s">
        <v>25</v>
      </c>
      <c r="F13" s="16" t="s">
        <v>15</v>
      </c>
      <c r="G13" s="24">
        <v>1224</v>
      </c>
      <c r="H13" s="25">
        <v>1224</v>
      </c>
      <c r="I13" s="15">
        <f t="shared" si="0"/>
        <v>100</v>
      </c>
    </row>
    <row r="14" spans="3:12" ht="100.5" customHeight="1" x14ac:dyDescent="0.25">
      <c r="C14" s="22" t="s">
        <v>26</v>
      </c>
      <c r="D14" s="23" t="s">
        <v>27</v>
      </c>
      <c r="E14" s="17" t="s">
        <v>28</v>
      </c>
      <c r="F14" s="16" t="s">
        <v>15</v>
      </c>
      <c r="G14" s="24">
        <v>500</v>
      </c>
      <c r="H14" s="25">
        <v>609</v>
      </c>
      <c r="I14" s="15">
        <f t="shared" si="0"/>
        <v>121.8</v>
      </c>
    </row>
    <row r="15" spans="3:12" ht="31.5" x14ac:dyDescent="0.25">
      <c r="C15" s="18" t="s">
        <v>29</v>
      </c>
      <c r="D15" s="19" t="s">
        <v>30</v>
      </c>
      <c r="E15" s="17"/>
      <c r="F15" s="20"/>
      <c r="G15" s="21"/>
      <c r="H15" s="21"/>
      <c r="I15" s="15"/>
    </row>
    <row r="16" spans="3:12" ht="31.5" x14ac:dyDescent="0.25">
      <c r="C16" s="113" t="s">
        <v>31</v>
      </c>
      <c r="D16" s="114" t="s">
        <v>32</v>
      </c>
      <c r="E16" s="12" t="s">
        <v>33</v>
      </c>
      <c r="F16" s="26" t="s">
        <v>34</v>
      </c>
      <c r="G16" s="14">
        <v>51.9</v>
      </c>
      <c r="H16" s="14">
        <v>81.5</v>
      </c>
      <c r="I16" s="15">
        <f t="shared" si="0"/>
        <v>157.03275529865127</v>
      </c>
      <c r="L16" s="3"/>
    </row>
    <row r="17" spans="3:14" ht="47.25" x14ac:dyDescent="0.25">
      <c r="C17" s="113"/>
      <c r="D17" s="114"/>
      <c r="E17" s="12" t="s">
        <v>35</v>
      </c>
      <c r="F17" s="13" t="s">
        <v>13</v>
      </c>
      <c r="G17" s="14">
        <v>8</v>
      </c>
      <c r="H17" s="14">
        <v>8</v>
      </c>
      <c r="I17" s="15">
        <f t="shared" si="0"/>
        <v>100</v>
      </c>
    </row>
    <row r="18" spans="3:14" ht="47.25" x14ac:dyDescent="0.25">
      <c r="C18" s="113"/>
      <c r="D18" s="114"/>
      <c r="E18" s="12" t="s">
        <v>36</v>
      </c>
      <c r="F18" s="13" t="s">
        <v>13</v>
      </c>
      <c r="G18" s="14">
        <v>37</v>
      </c>
      <c r="H18" s="14">
        <v>37</v>
      </c>
      <c r="I18" s="15">
        <f t="shared" si="0"/>
        <v>100</v>
      </c>
    </row>
    <row r="19" spans="3:14" ht="63" x14ac:dyDescent="0.25">
      <c r="C19" s="22" t="s">
        <v>37</v>
      </c>
      <c r="D19" s="23" t="s">
        <v>38</v>
      </c>
      <c r="E19" s="12" t="s">
        <v>39</v>
      </c>
      <c r="F19" s="13" t="s">
        <v>13</v>
      </c>
      <c r="G19" s="24">
        <v>86</v>
      </c>
      <c r="H19" s="24">
        <v>86</v>
      </c>
      <c r="I19" s="15">
        <f t="shared" si="0"/>
        <v>100</v>
      </c>
    </row>
    <row r="20" spans="3:14" ht="94.5" x14ac:dyDescent="0.25">
      <c r="C20" s="22" t="s">
        <v>40</v>
      </c>
      <c r="D20" s="23" t="s">
        <v>41</v>
      </c>
      <c r="E20" s="12" t="s">
        <v>42</v>
      </c>
      <c r="F20" s="13" t="s">
        <v>13</v>
      </c>
      <c r="G20" s="14" t="s">
        <v>43</v>
      </c>
      <c r="H20" s="14" t="s">
        <v>43</v>
      </c>
      <c r="I20" s="27" t="s">
        <v>43</v>
      </c>
    </row>
    <row r="21" spans="3:14" ht="31.5" x14ac:dyDescent="0.25">
      <c r="C21" s="113" t="s">
        <v>44</v>
      </c>
      <c r="D21" s="114" t="s">
        <v>45</v>
      </c>
      <c r="E21" s="12" t="s">
        <v>46</v>
      </c>
      <c r="F21" s="26" t="s">
        <v>34</v>
      </c>
      <c r="G21" s="14">
        <v>529.5</v>
      </c>
      <c r="H21" s="14">
        <v>507</v>
      </c>
      <c r="I21" s="15">
        <f t="shared" si="0"/>
        <v>95.75070821529745</v>
      </c>
    </row>
    <row r="22" spans="3:14" ht="31.5" x14ac:dyDescent="0.25">
      <c r="C22" s="113"/>
      <c r="D22" s="114"/>
      <c r="E22" s="12" t="s">
        <v>47</v>
      </c>
      <c r="F22" s="13" t="s">
        <v>13</v>
      </c>
      <c r="G22" s="14">
        <v>310</v>
      </c>
      <c r="H22" s="14">
        <v>326</v>
      </c>
      <c r="I22" s="15">
        <f t="shared" si="0"/>
        <v>105.16129032258064</v>
      </c>
    </row>
    <row r="23" spans="3:14" ht="47.25" x14ac:dyDescent="0.25">
      <c r="C23" s="113"/>
      <c r="D23" s="114"/>
      <c r="E23" s="12" t="s">
        <v>48</v>
      </c>
      <c r="F23" s="17" t="s">
        <v>17</v>
      </c>
      <c r="G23" s="14">
        <v>35.700000000000003</v>
      </c>
      <c r="H23" s="14">
        <v>49.8</v>
      </c>
      <c r="I23" s="15">
        <f t="shared" si="0"/>
        <v>139.49579831932772</v>
      </c>
    </row>
    <row r="24" spans="3:14" ht="31.5" x14ac:dyDescent="0.25">
      <c r="C24" s="113"/>
      <c r="D24" s="114"/>
      <c r="E24" s="12" t="s">
        <v>49</v>
      </c>
      <c r="F24" s="17" t="s">
        <v>17</v>
      </c>
      <c r="G24" s="14">
        <v>100</v>
      </c>
      <c r="H24" s="14">
        <v>100</v>
      </c>
      <c r="I24" s="15">
        <f t="shared" si="0"/>
        <v>100</v>
      </c>
    </row>
    <row r="25" spans="3:14" x14ac:dyDescent="0.25">
      <c r="C25" s="113" t="s">
        <v>50</v>
      </c>
      <c r="D25" s="114" t="s">
        <v>51</v>
      </c>
      <c r="E25" s="12" t="s">
        <v>52</v>
      </c>
      <c r="F25" s="26" t="s">
        <v>34</v>
      </c>
      <c r="G25" s="14">
        <v>407</v>
      </c>
      <c r="H25" s="14">
        <v>421</v>
      </c>
      <c r="I25" s="15">
        <f t="shared" si="0"/>
        <v>103.43980343980344</v>
      </c>
    </row>
    <row r="26" spans="3:14" ht="31.5" x14ac:dyDescent="0.25">
      <c r="C26" s="113"/>
      <c r="D26" s="114"/>
      <c r="E26" s="12" t="s">
        <v>53</v>
      </c>
      <c r="F26" s="16" t="s">
        <v>54</v>
      </c>
      <c r="G26" s="14">
        <v>1006.2</v>
      </c>
      <c r="H26" s="14">
        <v>999.35</v>
      </c>
      <c r="I26" s="15">
        <f t="shared" si="0"/>
        <v>99.319220830848735</v>
      </c>
    </row>
    <row r="27" spans="3:14" ht="31.5" x14ac:dyDescent="0.25">
      <c r="C27" s="113"/>
      <c r="D27" s="114"/>
      <c r="E27" s="12" t="s">
        <v>55</v>
      </c>
      <c r="F27" s="16" t="s">
        <v>56</v>
      </c>
      <c r="G27" s="14">
        <v>318</v>
      </c>
      <c r="H27" s="14">
        <v>318</v>
      </c>
      <c r="I27" s="15">
        <f t="shared" si="0"/>
        <v>100</v>
      </c>
      <c r="M27" s="4">
        <f>604000</f>
        <v>604000</v>
      </c>
      <c r="N27" s="4">
        <f>M27/H29</f>
        <v>195.59585492227978</v>
      </c>
    </row>
    <row r="28" spans="3:14" ht="47.25" x14ac:dyDescent="0.25">
      <c r="C28" s="113"/>
      <c r="D28" s="114"/>
      <c r="E28" s="12" t="s">
        <v>57</v>
      </c>
      <c r="F28" s="17" t="s">
        <v>17</v>
      </c>
      <c r="G28" s="14">
        <v>91.3</v>
      </c>
      <c r="H28" s="14">
        <v>64</v>
      </c>
      <c r="I28" s="15">
        <f t="shared" si="0"/>
        <v>70.098576122672512</v>
      </c>
      <c r="N28" s="4">
        <f>H29/360</f>
        <v>8.5777777777777775</v>
      </c>
    </row>
    <row r="29" spans="3:14" ht="47.25" x14ac:dyDescent="0.25">
      <c r="C29" s="113" t="s">
        <v>58</v>
      </c>
      <c r="D29" s="114" t="s">
        <v>59</v>
      </c>
      <c r="E29" s="17" t="s">
        <v>60</v>
      </c>
      <c r="F29" s="13" t="s">
        <v>13</v>
      </c>
      <c r="G29" s="14">
        <v>2756</v>
      </c>
      <c r="H29" s="28">
        <v>3088</v>
      </c>
      <c r="I29" s="15">
        <f t="shared" si="0"/>
        <v>112.04644412191583</v>
      </c>
      <c r="K29" s="29">
        <f>G29-H29</f>
        <v>-332</v>
      </c>
    </row>
    <row r="30" spans="3:14" ht="31.5" x14ac:dyDescent="0.25">
      <c r="C30" s="113"/>
      <c r="D30" s="114"/>
      <c r="E30" s="12" t="s">
        <v>61</v>
      </c>
      <c r="F30" s="26" t="s">
        <v>34</v>
      </c>
      <c r="G30" s="14">
        <v>610.4</v>
      </c>
      <c r="H30" s="14">
        <v>653.6</v>
      </c>
      <c r="I30" s="15">
        <f t="shared" si="0"/>
        <v>107.07732634338139</v>
      </c>
    </row>
    <row r="31" spans="3:14" ht="31.5" x14ac:dyDescent="0.25">
      <c r="C31" s="113"/>
      <c r="D31" s="114"/>
      <c r="E31" s="12" t="s">
        <v>62</v>
      </c>
      <c r="F31" s="13" t="s">
        <v>13</v>
      </c>
      <c r="G31" s="14">
        <v>43</v>
      </c>
      <c r="H31" s="14">
        <v>47</v>
      </c>
      <c r="I31" s="15">
        <f t="shared" si="0"/>
        <v>109.30232558139535</v>
      </c>
    </row>
    <row r="32" spans="3:14" ht="31.5" x14ac:dyDescent="0.25">
      <c r="C32" s="113"/>
      <c r="D32" s="114"/>
      <c r="E32" s="12" t="s">
        <v>63</v>
      </c>
      <c r="F32" s="17" t="s">
        <v>17</v>
      </c>
      <c r="G32" s="14">
        <v>100</v>
      </c>
      <c r="H32" s="14">
        <v>100</v>
      </c>
      <c r="I32" s="15">
        <f t="shared" si="0"/>
        <v>100</v>
      </c>
    </row>
    <row r="33" spans="3:9" ht="49.5" customHeight="1" x14ac:dyDescent="0.25">
      <c r="C33" s="22" t="s">
        <v>64</v>
      </c>
      <c r="D33" s="23" t="s">
        <v>65</v>
      </c>
      <c r="E33" s="12" t="s">
        <v>66</v>
      </c>
      <c r="F33" s="12" t="s">
        <v>15</v>
      </c>
      <c r="G33" s="24">
        <v>43</v>
      </c>
      <c r="H33" s="24">
        <v>43</v>
      </c>
      <c r="I33" s="15">
        <f t="shared" si="0"/>
        <v>100</v>
      </c>
    </row>
    <row r="34" spans="3:9" ht="110.25" x14ac:dyDescent="0.25">
      <c r="C34" s="22" t="s">
        <v>67</v>
      </c>
      <c r="D34" s="19" t="s">
        <v>68</v>
      </c>
      <c r="E34" s="17"/>
      <c r="F34" s="20"/>
      <c r="G34" s="21"/>
      <c r="H34" s="21"/>
      <c r="I34" s="15"/>
    </row>
    <row r="35" spans="3:9" ht="225" customHeight="1" x14ac:dyDescent="0.25">
      <c r="C35" s="22" t="s">
        <v>69</v>
      </c>
      <c r="D35" s="23" t="s">
        <v>70</v>
      </c>
      <c r="E35" s="12" t="s">
        <v>71</v>
      </c>
      <c r="F35" s="17" t="s">
        <v>17</v>
      </c>
      <c r="G35" s="24">
        <v>90</v>
      </c>
      <c r="H35" s="24">
        <v>99</v>
      </c>
      <c r="I35" s="15">
        <f>H35*100/G35</f>
        <v>110</v>
      </c>
    </row>
    <row r="40" spans="3:9" ht="16.5" thickBot="1" x14ac:dyDescent="0.3"/>
    <row r="41" spans="3:9" ht="32.25" thickBot="1" x14ac:dyDescent="0.3">
      <c r="C41" s="30" t="s">
        <v>72</v>
      </c>
      <c r="D41" s="31" t="s">
        <v>73</v>
      </c>
      <c r="E41" s="32"/>
      <c r="F41" s="33"/>
      <c r="G41" s="34"/>
      <c r="H41" s="34"/>
      <c r="I41" s="35"/>
    </row>
    <row r="42" spans="3:9" ht="94.5" x14ac:dyDescent="0.25">
      <c r="C42" s="30" t="s">
        <v>74</v>
      </c>
      <c r="D42" s="31" t="s">
        <v>75</v>
      </c>
      <c r="E42" s="36" t="s">
        <v>76</v>
      </c>
      <c r="F42" s="17" t="s">
        <v>17</v>
      </c>
      <c r="G42" s="37">
        <v>4</v>
      </c>
      <c r="H42" s="37">
        <v>4</v>
      </c>
      <c r="I42" s="35">
        <f>H42*100/G42</f>
        <v>100</v>
      </c>
    </row>
    <row r="43" spans="3:9" ht="110.25" x14ac:dyDescent="0.25">
      <c r="C43" s="38"/>
      <c r="D43" s="23"/>
      <c r="E43" s="12" t="s">
        <v>77</v>
      </c>
      <c r="F43" s="17" t="s">
        <v>17</v>
      </c>
      <c r="G43" s="39">
        <v>57.4</v>
      </c>
      <c r="H43" s="39">
        <v>57.4</v>
      </c>
      <c r="I43" s="40">
        <f>H43*100/G43</f>
        <v>100</v>
      </c>
    </row>
    <row r="44" spans="3:9" ht="38.25" customHeight="1" x14ac:dyDescent="0.25">
      <c r="C44" s="38"/>
      <c r="D44" s="23"/>
      <c r="E44" s="17" t="s">
        <v>78</v>
      </c>
      <c r="F44" s="26"/>
      <c r="G44" s="41"/>
      <c r="H44" s="41"/>
      <c r="I44" s="40"/>
    </row>
    <row r="45" spans="3:9" ht="31.5" x14ac:dyDescent="0.25">
      <c r="C45" s="38"/>
      <c r="D45" s="23"/>
      <c r="E45" s="17" t="s">
        <v>79</v>
      </c>
      <c r="F45" s="17" t="s">
        <v>17</v>
      </c>
      <c r="G45" s="39">
        <v>4</v>
      </c>
      <c r="H45" s="39">
        <v>4</v>
      </c>
      <c r="I45" s="40">
        <f>H45*100/G45</f>
        <v>100</v>
      </c>
    </row>
    <row r="46" spans="3:9" ht="16.5" thickBot="1" x14ac:dyDescent="0.3">
      <c r="C46" s="42"/>
      <c r="D46" s="43"/>
      <c r="E46" s="44" t="s">
        <v>80</v>
      </c>
      <c r="F46" s="45"/>
      <c r="G46" s="46"/>
      <c r="H46" s="46"/>
      <c r="I46" s="47"/>
    </row>
    <row r="47" spans="3:9" ht="126.75" thickBot="1" x14ac:dyDescent="0.3">
      <c r="C47" s="30" t="s">
        <v>81</v>
      </c>
      <c r="D47" s="31" t="s">
        <v>82</v>
      </c>
      <c r="E47" s="36" t="s">
        <v>83</v>
      </c>
      <c r="F47" s="32" t="s">
        <v>84</v>
      </c>
      <c r="G47" s="48">
        <v>38</v>
      </c>
      <c r="H47" s="48">
        <v>38</v>
      </c>
      <c r="I47" s="49">
        <f>H47*100/G47</f>
        <v>100</v>
      </c>
    </row>
    <row r="48" spans="3:9" ht="95.25" thickBot="1" x14ac:dyDescent="0.3">
      <c r="C48" s="30" t="s">
        <v>85</v>
      </c>
      <c r="D48" s="31" t="s">
        <v>86</v>
      </c>
      <c r="E48" s="32" t="s">
        <v>87</v>
      </c>
      <c r="F48" s="17" t="s">
        <v>17</v>
      </c>
      <c r="G48" s="48">
        <v>105</v>
      </c>
      <c r="H48" s="48">
        <v>108.3</v>
      </c>
      <c r="I48" s="49">
        <f>H48*100/G48</f>
        <v>103.14285714285714</v>
      </c>
    </row>
    <row r="49" spans="3:9" ht="63" x14ac:dyDescent="0.25">
      <c r="C49" s="30" t="s">
        <v>88</v>
      </c>
      <c r="D49" s="31" t="s">
        <v>89</v>
      </c>
      <c r="E49" s="36" t="s">
        <v>90</v>
      </c>
      <c r="F49" s="50"/>
      <c r="G49" s="48">
        <v>105</v>
      </c>
      <c r="H49" s="48">
        <v>117.05</v>
      </c>
      <c r="I49" s="49">
        <f>H49*100/G49</f>
        <v>111.47619047619048</v>
      </c>
    </row>
    <row r="50" spans="3:9" ht="31.5" x14ac:dyDescent="0.25">
      <c r="C50" s="38"/>
      <c r="D50" s="23"/>
      <c r="E50" s="17" t="s">
        <v>91</v>
      </c>
      <c r="F50" s="16"/>
      <c r="G50" s="51"/>
      <c r="H50" s="51"/>
      <c r="I50" s="52"/>
    </row>
  </sheetData>
  <mergeCells count="18">
    <mergeCell ref="G1:I1"/>
    <mergeCell ref="G2:I2"/>
    <mergeCell ref="C4:I4"/>
    <mergeCell ref="C6:C7"/>
    <mergeCell ref="D6:D7"/>
    <mergeCell ref="E6:E7"/>
    <mergeCell ref="F6:F7"/>
    <mergeCell ref="G6:I6"/>
    <mergeCell ref="C25:C28"/>
    <mergeCell ref="D25:D28"/>
    <mergeCell ref="C29:C32"/>
    <mergeCell ref="D29:D32"/>
    <mergeCell ref="C8:C10"/>
    <mergeCell ref="D8:D10"/>
    <mergeCell ref="C16:C18"/>
    <mergeCell ref="D16:D18"/>
    <mergeCell ref="C21:C24"/>
    <mergeCell ref="D21:D24"/>
  </mergeCells>
  <printOptions horizontalCentered="1"/>
  <pageMargins left="0.11811023622047245" right="0.11811023622047245" top="0.15748031496062992" bottom="0.15748031496062992" header="0.31496062992125984" footer="0.31496062992125984"/>
  <pageSetup paperSize="9" scale="70" orientation="landscape" horizontalDpi="300" verticalDpi="300" r:id="rId1"/>
  <rowBreaks count="3" manualBreakCount="3">
    <brk id="14" min="1" max="9" man="1"/>
    <brk id="28" min="1" max="9" man="1"/>
    <brk id="48" min="1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C3:U33"/>
  <sheetViews>
    <sheetView view="pageBreakPreview" zoomScaleNormal="100" zoomScaleSheetLayoutView="100" workbookViewId="0">
      <selection activeCell="L13" sqref="L13"/>
    </sheetView>
  </sheetViews>
  <sheetFormatPr defaultRowHeight="15.75" x14ac:dyDescent="0.25"/>
  <cols>
    <col min="1" max="1" width="9.140625" style="54"/>
    <col min="2" max="2" width="0.85546875" style="54" customWidth="1"/>
    <col min="3" max="3" width="5.140625" style="55" customWidth="1"/>
    <col min="4" max="4" width="40.140625" style="56" customWidth="1"/>
    <col min="5" max="5" width="20.140625" style="54" customWidth="1"/>
    <col min="6" max="21" width="10.7109375" style="54" customWidth="1"/>
    <col min="22" max="22" width="0.7109375" style="54" customWidth="1"/>
    <col min="23" max="16384" width="9.140625" style="54"/>
  </cols>
  <sheetData>
    <row r="3" spans="3:21" x14ac:dyDescent="0.25">
      <c r="C3" s="1"/>
      <c r="D3" s="2"/>
      <c r="E3" s="4"/>
      <c r="F3" s="4"/>
      <c r="G3" s="53"/>
      <c r="H3" s="53"/>
      <c r="J3" s="4"/>
      <c r="Q3" s="127" t="s">
        <v>92</v>
      </c>
      <c r="R3" s="127"/>
      <c r="S3" s="127"/>
      <c r="T3" s="127"/>
      <c r="U3" s="127"/>
    </row>
    <row r="4" spans="3:21" x14ac:dyDescent="0.25">
      <c r="C4" s="1"/>
      <c r="D4" s="2"/>
      <c r="E4" s="4"/>
      <c r="F4" s="4"/>
      <c r="G4" s="53"/>
      <c r="H4" s="53"/>
      <c r="J4" s="4"/>
      <c r="Q4" s="127" t="s">
        <v>93</v>
      </c>
      <c r="R4" s="127"/>
      <c r="S4" s="127"/>
      <c r="T4" s="127"/>
      <c r="U4" s="127"/>
    </row>
    <row r="5" spans="3:21" x14ac:dyDescent="0.25">
      <c r="Q5" s="57"/>
      <c r="R5" s="57"/>
      <c r="S5" s="57"/>
      <c r="T5" s="57"/>
      <c r="U5" s="57"/>
    </row>
    <row r="6" spans="3:21" ht="45" customHeight="1" x14ac:dyDescent="0.25">
      <c r="C6" s="128" t="s">
        <v>94</v>
      </c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</row>
    <row r="7" spans="3:21" ht="16.5" thickBot="1" x14ac:dyDescent="0.3"/>
    <row r="8" spans="3:21" ht="77.25" customHeight="1" x14ac:dyDescent="0.25">
      <c r="C8" s="129" t="s">
        <v>95</v>
      </c>
      <c r="D8" s="130" t="s">
        <v>96</v>
      </c>
      <c r="E8" s="131" t="s">
        <v>97</v>
      </c>
      <c r="F8" s="129" t="s">
        <v>98</v>
      </c>
      <c r="G8" s="130"/>
      <c r="H8" s="130"/>
      <c r="I8" s="130"/>
      <c r="J8" s="131"/>
      <c r="K8" s="129" t="s">
        <v>99</v>
      </c>
      <c r="L8" s="130"/>
      <c r="M8" s="130"/>
      <c r="N8" s="130"/>
      <c r="O8" s="131"/>
      <c r="P8" s="129" t="s">
        <v>100</v>
      </c>
      <c r="Q8" s="130"/>
      <c r="R8" s="130"/>
      <c r="S8" s="130"/>
      <c r="T8" s="131"/>
    </row>
    <row r="9" spans="3:21" x14ac:dyDescent="0.25">
      <c r="C9" s="126"/>
      <c r="D9" s="124"/>
      <c r="E9" s="125"/>
      <c r="F9" s="126" t="s">
        <v>101</v>
      </c>
      <c r="G9" s="124" t="s">
        <v>102</v>
      </c>
      <c r="H9" s="124"/>
      <c r="I9" s="124"/>
      <c r="J9" s="125"/>
      <c r="K9" s="126" t="s">
        <v>101</v>
      </c>
      <c r="L9" s="124" t="s">
        <v>102</v>
      </c>
      <c r="M9" s="124"/>
      <c r="N9" s="124"/>
      <c r="O9" s="125"/>
      <c r="P9" s="126" t="s">
        <v>101</v>
      </c>
      <c r="Q9" s="124" t="s">
        <v>102</v>
      </c>
      <c r="R9" s="124"/>
      <c r="S9" s="124"/>
      <c r="T9" s="125"/>
    </row>
    <row r="10" spans="3:21" ht="108" customHeight="1" x14ac:dyDescent="0.25">
      <c r="C10" s="126"/>
      <c r="D10" s="124"/>
      <c r="E10" s="125"/>
      <c r="F10" s="126"/>
      <c r="G10" s="58" t="s">
        <v>103</v>
      </c>
      <c r="H10" s="58" t="s">
        <v>104</v>
      </c>
      <c r="I10" s="58" t="s">
        <v>105</v>
      </c>
      <c r="J10" s="59" t="s">
        <v>106</v>
      </c>
      <c r="K10" s="126"/>
      <c r="L10" s="58" t="s">
        <v>103</v>
      </c>
      <c r="M10" s="58" t="s">
        <v>104</v>
      </c>
      <c r="N10" s="58" t="s">
        <v>105</v>
      </c>
      <c r="O10" s="59" t="s">
        <v>106</v>
      </c>
      <c r="P10" s="126"/>
      <c r="Q10" s="58" t="s">
        <v>103</v>
      </c>
      <c r="R10" s="58" t="s">
        <v>104</v>
      </c>
      <c r="S10" s="58" t="s">
        <v>105</v>
      </c>
      <c r="T10" s="59" t="s">
        <v>106</v>
      </c>
    </row>
    <row r="11" spans="3:21" ht="47.25" x14ac:dyDescent="0.25">
      <c r="C11" s="60" t="s">
        <v>107</v>
      </c>
      <c r="D11" s="61" t="s">
        <v>11</v>
      </c>
      <c r="E11" s="62" t="s">
        <v>108</v>
      </c>
      <c r="F11" s="63">
        <f>G11+H11+I11+J11</f>
        <v>1651.2307314200004</v>
      </c>
      <c r="G11" s="64">
        <f>G12+G13+G14</f>
        <v>209.56059999999997</v>
      </c>
      <c r="H11" s="64">
        <f>H12+H13+H14</f>
        <v>1441.6701314200004</v>
      </c>
      <c r="I11" s="64">
        <f>I12+I13+I14</f>
        <v>0</v>
      </c>
      <c r="J11" s="65">
        <f>J12+J13+J14</f>
        <v>0</v>
      </c>
      <c r="K11" s="63">
        <f>L11+M11+N11+O11</f>
        <v>1651.2306984100003</v>
      </c>
      <c r="L11" s="64">
        <f>L12+L13+L14</f>
        <v>209.56059999999997</v>
      </c>
      <c r="M11" s="64">
        <f>M12+M13+M14</f>
        <v>1441.6700984100003</v>
      </c>
      <c r="N11" s="64">
        <f>N12+N13+N14</f>
        <v>0</v>
      </c>
      <c r="O11" s="65">
        <f>O12+O13+O14</f>
        <v>0</v>
      </c>
      <c r="P11" s="63">
        <f>Q11+R11+S11+T11</f>
        <v>1648.0584600000002</v>
      </c>
      <c r="Q11" s="64">
        <f>Q12+Q13+Q14</f>
        <v>209.56059999999997</v>
      </c>
      <c r="R11" s="64">
        <f>R12+R13+R14</f>
        <v>1438.4978600000002</v>
      </c>
      <c r="S11" s="64">
        <f>S12+S13+S14</f>
        <v>0</v>
      </c>
      <c r="T11" s="65">
        <f>T12+T13+T14</f>
        <v>0</v>
      </c>
    </row>
    <row r="12" spans="3:21" ht="31.5" x14ac:dyDescent="0.25">
      <c r="C12" s="60" t="s">
        <v>109</v>
      </c>
      <c r="D12" s="66" t="s">
        <v>110</v>
      </c>
      <c r="E12" s="62" t="s">
        <v>108</v>
      </c>
      <c r="F12" s="63">
        <f>G12+H12+I12+J12</f>
        <v>197.80836000000002</v>
      </c>
      <c r="G12" s="64">
        <f>'[1]Отчет 3'!F15</f>
        <v>0</v>
      </c>
      <c r="H12" s="64">
        <f>'[1]Отчет 3'!F14/1000</f>
        <v>197.80836000000002</v>
      </c>
      <c r="I12" s="64">
        <v>0</v>
      </c>
      <c r="J12" s="65">
        <v>0</v>
      </c>
      <c r="K12" s="63">
        <f>L12+M12+N12+O12</f>
        <v>197.80836000000002</v>
      </c>
      <c r="L12" s="64">
        <f>'[1]Отчет 3'!G15</f>
        <v>0</v>
      </c>
      <c r="M12" s="64">
        <f>'[1]Отчет 3'!G14/1000</f>
        <v>197.80836000000002</v>
      </c>
      <c r="N12" s="64">
        <v>0</v>
      </c>
      <c r="O12" s="65">
        <v>0</v>
      </c>
      <c r="P12" s="63">
        <f>Q12+R12+S12+T12</f>
        <v>197.80836000000002</v>
      </c>
      <c r="Q12" s="64">
        <v>0</v>
      </c>
      <c r="R12" s="64">
        <f>'[1]Отчет 3'!H14/1000</f>
        <v>197.80836000000002</v>
      </c>
      <c r="S12" s="64">
        <v>0</v>
      </c>
      <c r="T12" s="65">
        <v>0</v>
      </c>
    </row>
    <row r="13" spans="3:21" ht="31.5" x14ac:dyDescent="0.25">
      <c r="C13" s="60" t="s">
        <v>111</v>
      </c>
      <c r="D13" s="66" t="s">
        <v>112</v>
      </c>
      <c r="E13" s="62" t="s">
        <v>108</v>
      </c>
      <c r="F13" s="63">
        <f>G13+H13+I13+J13</f>
        <v>1424.2225714200003</v>
      </c>
      <c r="G13" s="64">
        <f>'[1]Отчет 3'!F35/1000</f>
        <v>209.56059999999997</v>
      </c>
      <c r="H13" s="64">
        <f>'[1]Отчет 3'!F34/1000</f>
        <v>1214.6619714200003</v>
      </c>
      <c r="I13" s="64">
        <v>0</v>
      </c>
      <c r="J13" s="65">
        <v>0</v>
      </c>
      <c r="K13" s="63">
        <f>L13+M13+N13+O13</f>
        <v>1424.2225384100002</v>
      </c>
      <c r="L13" s="64">
        <f>'[1]Отчет 3'!G35/1000</f>
        <v>209.56059999999997</v>
      </c>
      <c r="M13" s="64">
        <f>'[1]Отчет 3'!G34/1000</f>
        <v>1214.6619384100002</v>
      </c>
      <c r="N13" s="64">
        <v>0</v>
      </c>
      <c r="O13" s="65">
        <v>0</v>
      </c>
      <c r="P13" s="63">
        <f>Q13+R13+S13+T13</f>
        <v>1421.1074000000001</v>
      </c>
      <c r="Q13" s="64">
        <f>'[1]Отчет 3'!H35/1000</f>
        <v>209.56059999999997</v>
      </c>
      <c r="R13" s="64">
        <f>'[1]Отчет 3'!H34/1000</f>
        <v>1211.5468000000001</v>
      </c>
      <c r="S13" s="64">
        <v>0</v>
      </c>
      <c r="T13" s="65">
        <v>0</v>
      </c>
    </row>
    <row r="14" spans="3:21" ht="79.5" thickBot="1" x14ac:dyDescent="0.3">
      <c r="C14" s="67" t="s">
        <v>113</v>
      </c>
      <c r="D14" s="68" t="s">
        <v>114</v>
      </c>
      <c r="E14" s="69" t="s">
        <v>108</v>
      </c>
      <c r="F14" s="70">
        <f>G14+H14+I14+J14</f>
        <v>29.1998</v>
      </c>
      <c r="G14" s="71">
        <f>'[1]Отчет 3'!F100</f>
        <v>0</v>
      </c>
      <c r="H14" s="71">
        <f>'[1]Отчет 3'!F104/1000</f>
        <v>29.1998</v>
      </c>
      <c r="I14" s="71">
        <v>0</v>
      </c>
      <c r="J14" s="72">
        <v>0</v>
      </c>
      <c r="K14" s="70">
        <f>L14+M14+N14+O14</f>
        <v>29.1998</v>
      </c>
      <c r="L14" s="71">
        <f>'[1]Отчет 3'!G100</f>
        <v>0</v>
      </c>
      <c r="M14" s="71">
        <f>'[1]Отчет 3'!G104/1000</f>
        <v>29.1998</v>
      </c>
      <c r="N14" s="71">
        <v>0</v>
      </c>
      <c r="O14" s="72">
        <v>0</v>
      </c>
      <c r="P14" s="70">
        <f>Q14+R14+S14+T14</f>
        <v>29.142700000000001</v>
      </c>
      <c r="Q14" s="71">
        <v>0</v>
      </c>
      <c r="R14" s="71">
        <f>'[1]Отчет 3'!H104/1000</f>
        <v>29.142700000000001</v>
      </c>
      <c r="S14" s="71">
        <v>0</v>
      </c>
      <c r="T14" s="72">
        <v>0</v>
      </c>
    </row>
    <row r="19" spans="4:20" s="74" customFormat="1" ht="31.5" customHeight="1" x14ac:dyDescent="0.25">
      <c r="D19" s="122" t="s">
        <v>115</v>
      </c>
      <c r="E19" s="122"/>
      <c r="F19" s="73"/>
      <c r="G19" s="73"/>
      <c r="M19" s="75"/>
      <c r="R19" s="123" t="s">
        <v>116</v>
      </c>
      <c r="S19" s="123"/>
      <c r="T19" s="123"/>
    </row>
    <row r="20" spans="4:20" s="74" customFormat="1" ht="31.5" customHeight="1" x14ac:dyDescent="0.25">
      <c r="D20" s="76"/>
      <c r="E20" s="76"/>
      <c r="F20" s="73"/>
      <c r="G20" s="73"/>
      <c r="J20" s="77"/>
      <c r="K20" s="77"/>
      <c r="L20" s="77"/>
      <c r="M20" s="75"/>
    </row>
    <row r="21" spans="4:20" s="78" customFormat="1" ht="18.75" x14ac:dyDescent="0.3">
      <c r="F21" s="79"/>
      <c r="G21" s="79"/>
      <c r="K21" s="80"/>
      <c r="L21" s="80"/>
      <c r="M21" s="81"/>
    </row>
    <row r="22" spans="4:20" s="83" customFormat="1" ht="18.75" x14ac:dyDescent="0.3">
      <c r="D22" s="122" t="s">
        <v>117</v>
      </c>
      <c r="E22" s="122"/>
      <c r="F22" s="82"/>
      <c r="G22" s="82"/>
      <c r="M22" s="75"/>
      <c r="R22" s="123" t="s">
        <v>118</v>
      </c>
      <c r="S22" s="123"/>
      <c r="T22" s="123"/>
    </row>
    <row r="33" spans="4:4" x14ac:dyDescent="0.25">
      <c r="D33" s="84">
        <v>1651230731.4200001</v>
      </c>
    </row>
  </sheetData>
  <mergeCells count="19">
    <mergeCell ref="Q3:U3"/>
    <mergeCell ref="Q4:U4"/>
    <mergeCell ref="C6:U6"/>
    <mergeCell ref="C8:C10"/>
    <mergeCell ref="D8:D10"/>
    <mergeCell ref="E8:E10"/>
    <mergeCell ref="F8:J8"/>
    <mergeCell ref="K8:O8"/>
    <mergeCell ref="P8:T8"/>
    <mergeCell ref="F9:F10"/>
    <mergeCell ref="D22:E22"/>
    <mergeCell ref="R22:T22"/>
    <mergeCell ref="G9:J9"/>
    <mergeCell ref="K9:K10"/>
    <mergeCell ref="L9:O9"/>
    <mergeCell ref="P9:P10"/>
    <mergeCell ref="Q9:T9"/>
    <mergeCell ref="D19:E19"/>
    <mergeCell ref="R19:T19"/>
  </mergeCells>
  <printOptions horizontalCentered="1"/>
  <pageMargins left="0.31496062992125984" right="0.11811023622047245" top="0.15748031496062992" bottom="0.15748031496062992" header="0.31496062992125984" footer="0.31496062992125984"/>
  <pageSetup paperSize="9" scale="5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C1:O116"/>
  <sheetViews>
    <sheetView tabSelected="1" view="pageBreakPreview" zoomScale="85" zoomScaleNormal="85" zoomScaleSheetLayoutView="85" workbookViewId="0">
      <selection activeCell="H14" sqref="H14"/>
    </sheetView>
  </sheetViews>
  <sheetFormatPr defaultRowHeight="15.75" x14ac:dyDescent="0.25"/>
  <cols>
    <col min="1" max="1" width="9.140625" style="4"/>
    <col min="2" max="2" width="0.85546875" style="4" customWidth="1"/>
    <col min="3" max="3" width="8.28515625" style="4" customWidth="1"/>
    <col min="4" max="4" width="35.7109375" style="4" customWidth="1"/>
    <col min="5" max="5" width="32.85546875" style="4" customWidth="1"/>
    <col min="6" max="6" width="30.28515625" style="53" customWidth="1"/>
    <col min="7" max="7" width="27.28515625" style="53" customWidth="1"/>
    <col min="8" max="8" width="30.28515625" style="4" customWidth="1"/>
    <col min="9" max="9" width="61" style="4" customWidth="1"/>
    <col min="10" max="10" width="11.140625" style="7" customWidth="1"/>
    <col min="11" max="11" width="11" style="7" customWidth="1"/>
    <col min="12" max="12" width="11.140625" style="8" customWidth="1"/>
    <col min="13" max="13" width="1.140625" style="4" customWidth="1"/>
    <col min="14" max="14" width="9.140625" style="4"/>
    <col min="15" max="15" width="25.28515625" style="85" customWidth="1"/>
    <col min="16" max="16384" width="9.140625" style="4"/>
  </cols>
  <sheetData>
    <row r="1" spans="3:15" ht="30" customHeight="1" x14ac:dyDescent="0.3">
      <c r="I1" s="154" t="s">
        <v>119</v>
      </c>
      <c r="J1" s="154"/>
      <c r="K1" s="154"/>
      <c r="L1" s="154"/>
    </row>
    <row r="2" spans="3:15" ht="30" customHeight="1" x14ac:dyDescent="0.3">
      <c r="I2" s="155" t="s">
        <v>120</v>
      </c>
      <c r="J2" s="155"/>
      <c r="K2" s="155"/>
      <c r="L2" s="155"/>
    </row>
    <row r="4" spans="3:15" s="5" customFormat="1" ht="60" customHeight="1" x14ac:dyDescent="0.25">
      <c r="C4" s="118" t="s">
        <v>121</v>
      </c>
      <c r="D4" s="118"/>
      <c r="E4" s="118"/>
      <c r="F4" s="118"/>
      <c r="G4" s="118"/>
      <c r="H4" s="118"/>
      <c r="I4" s="118"/>
      <c r="J4" s="118"/>
      <c r="K4" s="118"/>
      <c r="L4" s="118"/>
      <c r="O4" s="86"/>
    </row>
    <row r="5" spans="3:15" ht="15" customHeight="1" x14ac:dyDescent="0.25">
      <c r="D5" s="87"/>
      <c r="E5" s="87"/>
      <c r="F5" s="87"/>
      <c r="G5" s="87"/>
      <c r="H5" s="87"/>
    </row>
    <row r="6" spans="3:15" s="9" customFormat="1" ht="18.75" customHeight="1" x14ac:dyDescent="0.25">
      <c r="C6" s="151" t="s">
        <v>3</v>
      </c>
      <c r="D6" s="151" t="s">
        <v>4</v>
      </c>
      <c r="E6" s="151" t="s">
        <v>122</v>
      </c>
      <c r="F6" s="156" t="s">
        <v>123</v>
      </c>
      <c r="G6" s="156" t="s">
        <v>124</v>
      </c>
      <c r="H6" s="151" t="s">
        <v>125</v>
      </c>
      <c r="I6" s="120" t="s">
        <v>5</v>
      </c>
      <c r="J6" s="121" t="s">
        <v>126</v>
      </c>
      <c r="K6" s="121"/>
      <c r="L6" s="121"/>
      <c r="O6" s="88"/>
    </row>
    <row r="7" spans="3:15" s="9" customFormat="1" ht="18.75" customHeight="1" x14ac:dyDescent="0.25">
      <c r="C7" s="151"/>
      <c r="D7" s="151"/>
      <c r="E7" s="151"/>
      <c r="F7" s="156"/>
      <c r="G7" s="156"/>
      <c r="H7" s="151"/>
      <c r="I7" s="120"/>
      <c r="J7" s="152" t="s">
        <v>127</v>
      </c>
      <c r="K7" s="152"/>
      <c r="L7" s="153" t="s">
        <v>10</v>
      </c>
      <c r="O7" s="88"/>
    </row>
    <row r="8" spans="3:15" s="9" customFormat="1" ht="65.25" customHeight="1" x14ac:dyDescent="0.25">
      <c r="C8" s="151"/>
      <c r="D8" s="151"/>
      <c r="E8" s="151"/>
      <c r="F8" s="156"/>
      <c r="G8" s="156"/>
      <c r="H8" s="151"/>
      <c r="I8" s="120"/>
      <c r="J8" s="10" t="s">
        <v>128</v>
      </c>
      <c r="K8" s="10" t="s">
        <v>9</v>
      </c>
      <c r="L8" s="153"/>
      <c r="O8" s="88"/>
    </row>
    <row r="9" spans="3:15" ht="41.25" customHeight="1" x14ac:dyDescent="0.25">
      <c r="C9" s="151">
        <v>1</v>
      </c>
      <c r="D9" s="137" t="s">
        <v>11</v>
      </c>
      <c r="E9" s="23" t="s">
        <v>129</v>
      </c>
      <c r="F9" s="89">
        <f t="shared" ref="F9:H10" si="0">F14+F34+F99</f>
        <v>1441670.1314200005</v>
      </c>
      <c r="G9" s="89">
        <f t="shared" si="0"/>
        <v>1441670.0984100003</v>
      </c>
      <c r="H9" s="89">
        <f>H14+H34+H99</f>
        <v>1438497.86</v>
      </c>
      <c r="I9" s="13" t="s">
        <v>130</v>
      </c>
      <c r="J9" s="39">
        <v>25</v>
      </c>
      <c r="K9" s="39">
        <v>24</v>
      </c>
      <c r="L9" s="90">
        <f>K9*100/J9</f>
        <v>96</v>
      </c>
    </row>
    <row r="10" spans="3:15" ht="57" customHeight="1" x14ac:dyDescent="0.25">
      <c r="C10" s="151"/>
      <c r="D10" s="137"/>
      <c r="E10" s="23" t="s">
        <v>131</v>
      </c>
      <c r="F10" s="89">
        <f t="shared" si="0"/>
        <v>209560.59999999998</v>
      </c>
      <c r="G10" s="89">
        <f t="shared" si="0"/>
        <v>209560.59999999998</v>
      </c>
      <c r="H10" s="89">
        <f t="shared" si="0"/>
        <v>209560.59999999998</v>
      </c>
      <c r="I10" s="16" t="s">
        <v>132</v>
      </c>
      <c r="J10" s="39">
        <v>516</v>
      </c>
      <c r="K10" s="39">
        <v>533</v>
      </c>
      <c r="L10" s="90">
        <f t="shared" ref="L10:L11" si="1">K10*100/J10</f>
        <v>103.29457364341086</v>
      </c>
    </row>
    <row r="11" spans="3:15" ht="69.75" customHeight="1" x14ac:dyDescent="0.25">
      <c r="C11" s="151"/>
      <c r="D11" s="137"/>
      <c r="E11" s="23" t="s">
        <v>133</v>
      </c>
      <c r="F11" s="90">
        <v>0</v>
      </c>
      <c r="G11" s="90">
        <v>0</v>
      </c>
      <c r="H11" s="90">
        <v>0</v>
      </c>
      <c r="I11" s="17" t="s">
        <v>134</v>
      </c>
      <c r="J11" s="39">
        <v>100</v>
      </c>
      <c r="K11" s="39">
        <v>100</v>
      </c>
      <c r="L11" s="90">
        <f t="shared" si="1"/>
        <v>100</v>
      </c>
    </row>
    <row r="12" spans="3:15" x14ac:dyDescent="0.25">
      <c r="C12" s="151"/>
      <c r="D12" s="137"/>
      <c r="E12" s="91" t="s">
        <v>135</v>
      </c>
      <c r="F12" s="90">
        <v>0</v>
      </c>
      <c r="G12" s="90">
        <v>0</v>
      </c>
      <c r="H12" s="90">
        <v>0</v>
      </c>
      <c r="I12" s="20"/>
      <c r="J12" s="41"/>
      <c r="K12" s="41"/>
      <c r="L12" s="90"/>
    </row>
    <row r="13" spans="3:15" x14ac:dyDescent="0.25">
      <c r="C13" s="151"/>
      <c r="D13" s="137"/>
      <c r="E13" s="91" t="s">
        <v>136</v>
      </c>
      <c r="F13" s="89">
        <f>F9+F10</f>
        <v>1651230.7314200005</v>
      </c>
      <c r="G13" s="89">
        <f>G9+G10</f>
        <v>1651230.6984100002</v>
      </c>
      <c r="H13" s="89">
        <f>H9+H10</f>
        <v>1648058.46</v>
      </c>
      <c r="I13" s="92"/>
      <c r="J13" s="41"/>
      <c r="K13" s="41"/>
      <c r="L13" s="90"/>
    </row>
    <row r="14" spans="3:15" x14ac:dyDescent="0.25">
      <c r="C14" s="151" t="s">
        <v>18</v>
      </c>
      <c r="D14" s="137" t="s">
        <v>19</v>
      </c>
      <c r="E14" s="91" t="s">
        <v>129</v>
      </c>
      <c r="F14" s="89">
        <f>F19+F24+F29</f>
        <v>197808.36000000002</v>
      </c>
      <c r="G14" s="89">
        <f>G19+G24+G29</f>
        <v>197808.36000000002</v>
      </c>
      <c r="H14" s="89">
        <f>H19+H24+H29</f>
        <v>197808.36000000002</v>
      </c>
      <c r="I14" s="20"/>
      <c r="J14" s="41"/>
      <c r="K14" s="41"/>
      <c r="L14" s="90"/>
    </row>
    <row r="15" spans="3:15" x14ac:dyDescent="0.25">
      <c r="C15" s="151"/>
      <c r="D15" s="137"/>
      <c r="E15" s="91" t="s">
        <v>131</v>
      </c>
      <c r="F15" s="90">
        <v>0</v>
      </c>
      <c r="G15" s="90">
        <v>0</v>
      </c>
      <c r="H15" s="90">
        <v>0</v>
      </c>
      <c r="I15" s="20"/>
      <c r="J15" s="41"/>
      <c r="K15" s="41"/>
      <c r="L15" s="90"/>
    </row>
    <row r="16" spans="3:15" x14ac:dyDescent="0.25">
      <c r="C16" s="151"/>
      <c r="D16" s="137"/>
      <c r="E16" s="91" t="s">
        <v>133</v>
      </c>
      <c r="F16" s="90">
        <v>0</v>
      </c>
      <c r="G16" s="90">
        <v>0</v>
      </c>
      <c r="H16" s="90">
        <v>0</v>
      </c>
      <c r="I16" s="20"/>
      <c r="J16" s="41"/>
      <c r="K16" s="41"/>
      <c r="L16" s="90"/>
    </row>
    <row r="17" spans="3:12" x14ac:dyDescent="0.25">
      <c r="C17" s="151"/>
      <c r="D17" s="137"/>
      <c r="E17" s="91" t="s">
        <v>135</v>
      </c>
      <c r="F17" s="90">
        <v>0</v>
      </c>
      <c r="G17" s="90">
        <v>0</v>
      </c>
      <c r="H17" s="90">
        <v>0</v>
      </c>
      <c r="I17" s="20"/>
      <c r="J17" s="41"/>
      <c r="K17" s="41"/>
      <c r="L17" s="90"/>
    </row>
    <row r="18" spans="3:12" x14ac:dyDescent="0.25">
      <c r="C18" s="151"/>
      <c r="D18" s="137"/>
      <c r="E18" s="91" t="s">
        <v>136</v>
      </c>
      <c r="F18" s="89">
        <f>F23+F28+F33</f>
        <v>197808.36000000002</v>
      </c>
      <c r="G18" s="89">
        <f>G23+G28+G33</f>
        <v>197808.36000000002</v>
      </c>
      <c r="H18" s="89">
        <f>H23+H28+H33</f>
        <v>197808.36000000002</v>
      </c>
      <c r="I18" s="20"/>
      <c r="J18" s="41"/>
      <c r="K18" s="41"/>
      <c r="L18" s="90"/>
    </row>
    <row r="19" spans="3:12" x14ac:dyDescent="0.25">
      <c r="C19" s="151" t="s">
        <v>20</v>
      </c>
      <c r="D19" s="138" t="s">
        <v>21</v>
      </c>
      <c r="E19" s="91" t="s">
        <v>129</v>
      </c>
      <c r="F19" s="93">
        <f>[1]Лист2!I12/1000</f>
        <v>50718.2</v>
      </c>
      <c r="G19" s="93">
        <f>[1]Лист2!J12/1000</f>
        <v>50718.2</v>
      </c>
      <c r="H19" s="93">
        <f>G19</f>
        <v>50718.2</v>
      </c>
      <c r="I19" s="139" t="s">
        <v>137</v>
      </c>
      <c r="J19" s="132">
        <v>755</v>
      </c>
      <c r="K19" s="144">
        <v>755</v>
      </c>
      <c r="L19" s="134">
        <f t="shared" ref="L19" si="2">K19*100/J19</f>
        <v>100</v>
      </c>
    </row>
    <row r="20" spans="3:12" x14ac:dyDescent="0.25">
      <c r="C20" s="151"/>
      <c r="D20" s="138"/>
      <c r="E20" s="91" t="s">
        <v>131</v>
      </c>
      <c r="F20" s="90">
        <v>0</v>
      </c>
      <c r="G20" s="90">
        <v>0</v>
      </c>
      <c r="H20" s="90">
        <v>0</v>
      </c>
      <c r="I20" s="139"/>
      <c r="J20" s="133"/>
      <c r="K20" s="144"/>
      <c r="L20" s="134"/>
    </row>
    <row r="21" spans="3:12" x14ac:dyDescent="0.25">
      <c r="C21" s="151"/>
      <c r="D21" s="138"/>
      <c r="E21" s="91" t="s">
        <v>133</v>
      </c>
      <c r="F21" s="90">
        <v>0</v>
      </c>
      <c r="G21" s="90">
        <v>0</v>
      </c>
      <c r="H21" s="90">
        <v>0</v>
      </c>
      <c r="I21" s="139"/>
      <c r="J21" s="133"/>
      <c r="K21" s="144"/>
      <c r="L21" s="134"/>
    </row>
    <row r="22" spans="3:12" x14ac:dyDescent="0.25">
      <c r="C22" s="151"/>
      <c r="D22" s="138"/>
      <c r="E22" s="91" t="s">
        <v>135</v>
      </c>
      <c r="F22" s="90">
        <v>0</v>
      </c>
      <c r="G22" s="90">
        <v>0</v>
      </c>
      <c r="H22" s="90">
        <v>0</v>
      </c>
      <c r="I22" s="139"/>
      <c r="J22" s="133"/>
      <c r="K22" s="144"/>
      <c r="L22" s="134"/>
    </row>
    <row r="23" spans="3:12" x14ac:dyDescent="0.25">
      <c r="C23" s="151"/>
      <c r="D23" s="138"/>
      <c r="E23" s="94" t="s">
        <v>136</v>
      </c>
      <c r="F23" s="89">
        <f>F19+F20+F21+F22</f>
        <v>50718.2</v>
      </c>
      <c r="G23" s="89">
        <f>G19+G20+G21+G22</f>
        <v>50718.2</v>
      </c>
      <c r="H23" s="89">
        <f>G23</f>
        <v>50718.2</v>
      </c>
      <c r="I23" s="139"/>
      <c r="J23" s="133"/>
      <c r="K23" s="144"/>
      <c r="L23" s="134"/>
    </row>
    <row r="24" spans="3:12" x14ac:dyDescent="0.25">
      <c r="C24" s="151" t="s">
        <v>23</v>
      </c>
      <c r="D24" s="138" t="s">
        <v>24</v>
      </c>
      <c r="E24" s="91" t="s">
        <v>129</v>
      </c>
      <c r="F24" s="93">
        <f>[1]Лист2!I18/1000</f>
        <v>141866.06</v>
      </c>
      <c r="G24" s="93">
        <f>[1]Лист2!J18/1000</f>
        <v>141866.06</v>
      </c>
      <c r="H24" s="93">
        <f>G24</f>
        <v>141866.06</v>
      </c>
      <c r="I24" s="139" t="s">
        <v>138</v>
      </c>
      <c r="J24" s="132">
        <v>1224</v>
      </c>
      <c r="K24" s="143">
        <v>1224</v>
      </c>
      <c r="L24" s="134">
        <f t="shared" ref="L24" si="3">K24*100/J24</f>
        <v>100</v>
      </c>
    </row>
    <row r="25" spans="3:12" x14ac:dyDescent="0.25">
      <c r="C25" s="151"/>
      <c r="D25" s="138"/>
      <c r="E25" s="91" t="s">
        <v>131</v>
      </c>
      <c r="F25" s="90">
        <v>0</v>
      </c>
      <c r="G25" s="90">
        <v>0</v>
      </c>
      <c r="H25" s="90">
        <v>0</v>
      </c>
      <c r="I25" s="139"/>
      <c r="J25" s="133"/>
      <c r="K25" s="144"/>
      <c r="L25" s="134"/>
    </row>
    <row r="26" spans="3:12" x14ac:dyDescent="0.25">
      <c r="C26" s="151"/>
      <c r="D26" s="138"/>
      <c r="E26" s="91" t="s">
        <v>133</v>
      </c>
      <c r="F26" s="90">
        <v>0</v>
      </c>
      <c r="G26" s="90">
        <v>0</v>
      </c>
      <c r="H26" s="90">
        <v>0</v>
      </c>
      <c r="I26" s="139"/>
      <c r="J26" s="133"/>
      <c r="K26" s="144"/>
      <c r="L26" s="134"/>
    </row>
    <row r="27" spans="3:12" x14ac:dyDescent="0.25">
      <c r="C27" s="151"/>
      <c r="D27" s="138"/>
      <c r="E27" s="91" t="s">
        <v>135</v>
      </c>
      <c r="F27" s="90">
        <v>0</v>
      </c>
      <c r="G27" s="90">
        <v>0</v>
      </c>
      <c r="H27" s="90">
        <v>0</v>
      </c>
      <c r="I27" s="139"/>
      <c r="J27" s="133"/>
      <c r="K27" s="144"/>
      <c r="L27" s="134"/>
    </row>
    <row r="28" spans="3:12" x14ac:dyDescent="0.25">
      <c r="C28" s="151"/>
      <c r="D28" s="138"/>
      <c r="E28" s="94" t="s">
        <v>136</v>
      </c>
      <c r="F28" s="89">
        <f>F24</f>
        <v>141866.06</v>
      </c>
      <c r="G28" s="89">
        <f>G24</f>
        <v>141866.06</v>
      </c>
      <c r="H28" s="89">
        <f>G28</f>
        <v>141866.06</v>
      </c>
      <c r="I28" s="139"/>
      <c r="J28" s="133"/>
      <c r="K28" s="144"/>
      <c r="L28" s="134"/>
    </row>
    <row r="29" spans="3:12" x14ac:dyDescent="0.25">
      <c r="C29" s="151" t="s">
        <v>26</v>
      </c>
      <c r="D29" s="138" t="s">
        <v>27</v>
      </c>
      <c r="E29" s="91" t="s">
        <v>129</v>
      </c>
      <c r="F29" s="93">
        <f>[1]Лист2!I24/1000</f>
        <v>5224.1000000000004</v>
      </c>
      <c r="G29" s="93">
        <f>[1]Лист2!J24/1000</f>
        <v>5224.1000000000004</v>
      </c>
      <c r="H29" s="93">
        <f>H33</f>
        <v>5224.1000000000004</v>
      </c>
      <c r="I29" s="139" t="s">
        <v>28</v>
      </c>
      <c r="J29" s="143">
        <v>500</v>
      </c>
      <c r="K29" s="143">
        <v>609</v>
      </c>
      <c r="L29" s="134">
        <f>K29*100/J29</f>
        <v>121.8</v>
      </c>
    </row>
    <row r="30" spans="3:12" x14ac:dyDescent="0.25">
      <c r="C30" s="151"/>
      <c r="D30" s="138"/>
      <c r="E30" s="91" t="s">
        <v>131</v>
      </c>
      <c r="F30" s="90">
        <v>0</v>
      </c>
      <c r="G30" s="90">
        <v>0</v>
      </c>
      <c r="H30" s="90">
        <v>0</v>
      </c>
      <c r="I30" s="139"/>
      <c r="J30" s="144"/>
      <c r="K30" s="144"/>
      <c r="L30" s="134"/>
    </row>
    <row r="31" spans="3:12" x14ac:dyDescent="0.25">
      <c r="C31" s="151"/>
      <c r="D31" s="138"/>
      <c r="E31" s="91" t="s">
        <v>133</v>
      </c>
      <c r="F31" s="90">
        <v>0</v>
      </c>
      <c r="G31" s="90">
        <v>0</v>
      </c>
      <c r="H31" s="90">
        <v>0</v>
      </c>
      <c r="I31" s="139"/>
      <c r="J31" s="144"/>
      <c r="K31" s="144"/>
      <c r="L31" s="134"/>
    </row>
    <row r="32" spans="3:12" x14ac:dyDescent="0.25">
      <c r="C32" s="151"/>
      <c r="D32" s="138"/>
      <c r="E32" s="91" t="s">
        <v>135</v>
      </c>
      <c r="F32" s="90">
        <v>0</v>
      </c>
      <c r="G32" s="90">
        <v>0</v>
      </c>
      <c r="H32" s="90">
        <v>0</v>
      </c>
      <c r="I32" s="139"/>
      <c r="J32" s="144"/>
      <c r="K32" s="144"/>
      <c r="L32" s="134"/>
    </row>
    <row r="33" spans="3:12" ht="39" customHeight="1" x14ac:dyDescent="0.25">
      <c r="C33" s="151"/>
      <c r="D33" s="138"/>
      <c r="E33" s="94" t="s">
        <v>136</v>
      </c>
      <c r="F33" s="89">
        <f>F29</f>
        <v>5224.1000000000004</v>
      </c>
      <c r="G33" s="89">
        <f>G29</f>
        <v>5224.1000000000004</v>
      </c>
      <c r="H33" s="89">
        <v>5224.1000000000004</v>
      </c>
      <c r="I33" s="139"/>
      <c r="J33" s="144"/>
      <c r="K33" s="144"/>
      <c r="L33" s="134"/>
    </row>
    <row r="34" spans="3:12" x14ac:dyDescent="0.25">
      <c r="C34" s="115" t="s">
        <v>29</v>
      </c>
      <c r="D34" s="137" t="s">
        <v>30</v>
      </c>
      <c r="E34" s="94" t="s">
        <v>129</v>
      </c>
      <c r="F34" s="89">
        <f t="shared" ref="F34:G35" si="4">F39+F44+F49+F54+F59+F64+F69+F74+F79+F84+F89+F94</f>
        <v>1214661.9714200003</v>
      </c>
      <c r="G34" s="89">
        <f t="shared" si="4"/>
        <v>1214661.9384100002</v>
      </c>
      <c r="H34" s="89">
        <v>1211546.8</v>
      </c>
      <c r="I34" s="20"/>
      <c r="J34" s="41"/>
      <c r="K34" s="41"/>
      <c r="L34" s="90"/>
    </row>
    <row r="35" spans="3:12" x14ac:dyDescent="0.25">
      <c r="C35" s="115"/>
      <c r="D35" s="137"/>
      <c r="E35" s="94" t="s">
        <v>131</v>
      </c>
      <c r="F35" s="89">
        <f t="shared" si="4"/>
        <v>209560.59999999998</v>
      </c>
      <c r="G35" s="89">
        <f t="shared" si="4"/>
        <v>209560.59999999998</v>
      </c>
      <c r="H35" s="89">
        <f>H40+H45+H50+H55+H60+H65+H70+H75+H80+H85+H90+H95</f>
        <v>209560.59999999998</v>
      </c>
      <c r="I35" s="20"/>
      <c r="J35" s="41"/>
      <c r="K35" s="41"/>
      <c r="L35" s="90"/>
    </row>
    <row r="36" spans="3:12" x14ac:dyDescent="0.25">
      <c r="C36" s="115"/>
      <c r="D36" s="137"/>
      <c r="E36" s="94" t="s">
        <v>133</v>
      </c>
      <c r="F36" s="90">
        <v>0</v>
      </c>
      <c r="G36" s="90">
        <v>0</v>
      </c>
      <c r="H36" s="90">
        <v>0</v>
      </c>
      <c r="I36" s="20"/>
      <c r="J36" s="41"/>
      <c r="K36" s="41"/>
      <c r="L36" s="90"/>
    </row>
    <row r="37" spans="3:12" x14ac:dyDescent="0.25">
      <c r="C37" s="115"/>
      <c r="D37" s="137"/>
      <c r="E37" s="91" t="s">
        <v>135</v>
      </c>
      <c r="F37" s="90">
        <v>0</v>
      </c>
      <c r="G37" s="90">
        <v>0</v>
      </c>
      <c r="H37" s="90">
        <v>0</v>
      </c>
      <c r="I37" s="20"/>
      <c r="J37" s="41"/>
      <c r="K37" s="41"/>
      <c r="L37" s="90"/>
    </row>
    <row r="38" spans="3:12" x14ac:dyDescent="0.25">
      <c r="C38" s="115"/>
      <c r="D38" s="137"/>
      <c r="E38" s="94" t="s">
        <v>136</v>
      </c>
      <c r="F38" s="89">
        <f>F34+F35</f>
        <v>1424222.5714200004</v>
      </c>
      <c r="G38" s="89">
        <f>G34+G35</f>
        <v>1424222.53841</v>
      </c>
      <c r="H38" s="89">
        <f>H34+H35</f>
        <v>1421107.4</v>
      </c>
      <c r="I38" s="92"/>
      <c r="J38" s="90"/>
      <c r="K38" s="41"/>
      <c r="L38" s="90"/>
    </row>
    <row r="39" spans="3:12" ht="31.5" x14ac:dyDescent="0.25">
      <c r="C39" s="113" t="s">
        <v>31</v>
      </c>
      <c r="D39" s="138" t="s">
        <v>32</v>
      </c>
      <c r="E39" s="91" t="s">
        <v>129</v>
      </c>
      <c r="F39" s="93">
        <f>[1]Лист2!I35/1000</f>
        <v>19014.3</v>
      </c>
      <c r="G39" s="93">
        <f>[1]Лист2!J35/1000</f>
        <v>19014.3</v>
      </c>
      <c r="H39" s="93">
        <f>G39</f>
        <v>19014.3</v>
      </c>
      <c r="I39" s="26" t="s">
        <v>139</v>
      </c>
      <c r="J39" s="39">
        <v>51.9</v>
      </c>
      <c r="K39" s="39">
        <v>81.5</v>
      </c>
      <c r="L39" s="90">
        <f>K39*100/J39</f>
        <v>157.03275529865127</v>
      </c>
    </row>
    <row r="40" spans="3:12" ht="47.25" x14ac:dyDescent="0.25">
      <c r="C40" s="113"/>
      <c r="D40" s="138"/>
      <c r="E40" s="91" t="s">
        <v>131</v>
      </c>
      <c r="F40" s="90">
        <v>0</v>
      </c>
      <c r="G40" s="90">
        <v>0</v>
      </c>
      <c r="H40" s="90">
        <v>0</v>
      </c>
      <c r="I40" s="26" t="s">
        <v>140</v>
      </c>
      <c r="J40" s="39">
        <v>8</v>
      </c>
      <c r="K40" s="39">
        <v>8</v>
      </c>
      <c r="L40" s="90">
        <f>K40*100/J40</f>
        <v>100</v>
      </c>
    </row>
    <row r="41" spans="3:12" ht="56.25" customHeight="1" x14ac:dyDescent="0.25">
      <c r="C41" s="113"/>
      <c r="D41" s="138"/>
      <c r="E41" s="91" t="s">
        <v>133</v>
      </c>
      <c r="F41" s="90">
        <v>0</v>
      </c>
      <c r="G41" s="90">
        <v>0</v>
      </c>
      <c r="H41" s="90">
        <v>0</v>
      </c>
      <c r="I41" s="17" t="s">
        <v>141</v>
      </c>
      <c r="J41" s="39">
        <v>37</v>
      </c>
      <c r="K41" s="39">
        <v>37</v>
      </c>
      <c r="L41" s="90">
        <f t="shared" ref="L41" si="5">K41*100/J41</f>
        <v>100</v>
      </c>
    </row>
    <row r="42" spans="3:12" x14ac:dyDescent="0.25">
      <c r="C42" s="113"/>
      <c r="D42" s="138"/>
      <c r="E42" s="91" t="s">
        <v>135</v>
      </c>
      <c r="F42" s="90">
        <v>0</v>
      </c>
      <c r="G42" s="90">
        <v>0</v>
      </c>
      <c r="H42" s="90">
        <v>0</v>
      </c>
      <c r="I42" s="20"/>
      <c r="J42" s="41"/>
      <c r="K42" s="41"/>
      <c r="L42" s="90"/>
    </row>
    <row r="43" spans="3:12" x14ac:dyDescent="0.25">
      <c r="C43" s="113"/>
      <c r="D43" s="138"/>
      <c r="E43" s="94" t="s">
        <v>136</v>
      </c>
      <c r="F43" s="89">
        <f>SUM(F39:F42)</f>
        <v>19014.3</v>
      </c>
      <c r="G43" s="89">
        <f>SUM(G39:G42)</f>
        <v>19014.3</v>
      </c>
      <c r="H43" s="89">
        <f>SUM(H39:H42)</f>
        <v>19014.3</v>
      </c>
      <c r="I43" s="20"/>
      <c r="J43" s="41"/>
      <c r="K43" s="41"/>
      <c r="L43" s="90"/>
    </row>
    <row r="44" spans="3:12" x14ac:dyDescent="0.25">
      <c r="C44" s="113" t="s">
        <v>37</v>
      </c>
      <c r="D44" s="138" t="s">
        <v>38</v>
      </c>
      <c r="E44" s="91" t="s">
        <v>129</v>
      </c>
      <c r="F44" s="93">
        <f>[1]Лист2!I39/1000+[1]Лист2!I51/1000+[1]Лист2!I46/1000</f>
        <v>72119.5</v>
      </c>
      <c r="G44" s="93">
        <f>[1]Лист2!J39/1000+[1]Лист2!J51/1000+[1]Лист2!J46/1000</f>
        <v>72119.5</v>
      </c>
      <c r="H44" s="93">
        <v>71303.5</v>
      </c>
      <c r="I44" s="139" t="s">
        <v>142</v>
      </c>
      <c r="J44" s="132">
        <v>86</v>
      </c>
      <c r="K44" s="143">
        <v>86</v>
      </c>
      <c r="L44" s="134">
        <f>K44*100/J44</f>
        <v>100</v>
      </c>
    </row>
    <row r="45" spans="3:12" x14ac:dyDescent="0.25">
      <c r="C45" s="113"/>
      <c r="D45" s="138"/>
      <c r="E45" s="91" t="s">
        <v>131</v>
      </c>
      <c r="F45" s="90">
        <v>0</v>
      </c>
      <c r="G45" s="90">
        <v>0</v>
      </c>
      <c r="H45" s="90">
        <v>0</v>
      </c>
      <c r="I45" s="139"/>
      <c r="J45" s="133"/>
      <c r="K45" s="144"/>
      <c r="L45" s="134"/>
    </row>
    <row r="46" spans="3:12" x14ac:dyDescent="0.25">
      <c r="C46" s="113"/>
      <c r="D46" s="138"/>
      <c r="E46" s="91" t="s">
        <v>133</v>
      </c>
      <c r="F46" s="90">
        <v>0</v>
      </c>
      <c r="G46" s="90">
        <v>0</v>
      </c>
      <c r="H46" s="90">
        <v>0</v>
      </c>
      <c r="I46" s="139"/>
      <c r="J46" s="133"/>
      <c r="K46" s="144"/>
      <c r="L46" s="134"/>
    </row>
    <row r="47" spans="3:12" x14ac:dyDescent="0.25">
      <c r="C47" s="113"/>
      <c r="D47" s="138"/>
      <c r="E47" s="91" t="s">
        <v>135</v>
      </c>
      <c r="F47" s="90">
        <v>0</v>
      </c>
      <c r="G47" s="90">
        <v>0</v>
      </c>
      <c r="H47" s="90">
        <v>0</v>
      </c>
      <c r="I47" s="139"/>
      <c r="J47" s="133"/>
      <c r="K47" s="144"/>
      <c r="L47" s="134"/>
    </row>
    <row r="48" spans="3:12" x14ac:dyDescent="0.25">
      <c r="C48" s="113"/>
      <c r="D48" s="138"/>
      <c r="E48" s="94" t="s">
        <v>136</v>
      </c>
      <c r="F48" s="89">
        <f>SUM(F44:F47)</f>
        <v>72119.5</v>
      </c>
      <c r="G48" s="89">
        <f>SUM(G44:G47)</f>
        <v>72119.5</v>
      </c>
      <c r="H48" s="89">
        <f>SUM(H44:H47)</f>
        <v>71303.5</v>
      </c>
      <c r="I48" s="139"/>
      <c r="J48" s="133"/>
      <c r="K48" s="144"/>
      <c r="L48" s="134"/>
    </row>
    <row r="49" spans="3:12" ht="21" customHeight="1" x14ac:dyDescent="0.25">
      <c r="C49" s="113" t="s">
        <v>40</v>
      </c>
      <c r="D49" s="138" t="s">
        <v>41</v>
      </c>
      <c r="E49" s="91" t="s">
        <v>129</v>
      </c>
      <c r="F49" s="90">
        <v>0</v>
      </c>
      <c r="G49" s="90">
        <v>0</v>
      </c>
      <c r="H49" s="90">
        <v>0</v>
      </c>
      <c r="I49" s="139" t="s">
        <v>143</v>
      </c>
      <c r="J49" s="132" t="s">
        <v>43</v>
      </c>
      <c r="K49" s="132" t="s">
        <v>43</v>
      </c>
      <c r="L49" s="132" t="s">
        <v>43</v>
      </c>
    </row>
    <row r="50" spans="3:12" ht="22.5" customHeight="1" x14ac:dyDescent="0.25">
      <c r="C50" s="113"/>
      <c r="D50" s="138"/>
      <c r="E50" s="91" t="s">
        <v>131</v>
      </c>
      <c r="F50" s="90">
        <v>0</v>
      </c>
      <c r="G50" s="90">
        <v>0</v>
      </c>
      <c r="H50" s="90">
        <v>0</v>
      </c>
      <c r="I50" s="139"/>
      <c r="J50" s="133"/>
      <c r="K50" s="133"/>
      <c r="L50" s="133"/>
    </row>
    <row r="51" spans="3:12" ht="20.25" customHeight="1" x14ac:dyDescent="0.25">
      <c r="C51" s="113"/>
      <c r="D51" s="138"/>
      <c r="E51" s="91" t="s">
        <v>133</v>
      </c>
      <c r="F51" s="90">
        <v>0</v>
      </c>
      <c r="G51" s="90">
        <v>0</v>
      </c>
      <c r="H51" s="90">
        <v>0</v>
      </c>
      <c r="I51" s="139"/>
      <c r="J51" s="133"/>
      <c r="K51" s="133"/>
      <c r="L51" s="133"/>
    </row>
    <row r="52" spans="3:12" ht="22.5" customHeight="1" x14ac:dyDescent="0.25">
      <c r="C52" s="113"/>
      <c r="D52" s="138"/>
      <c r="E52" s="91" t="s">
        <v>135</v>
      </c>
      <c r="F52" s="90">
        <v>0</v>
      </c>
      <c r="G52" s="90">
        <v>0</v>
      </c>
      <c r="H52" s="90">
        <v>0</v>
      </c>
      <c r="I52" s="139"/>
      <c r="J52" s="133"/>
      <c r="K52" s="133"/>
      <c r="L52" s="133"/>
    </row>
    <row r="53" spans="3:12" ht="33.75" customHeight="1" x14ac:dyDescent="0.25">
      <c r="C53" s="113"/>
      <c r="D53" s="138"/>
      <c r="E53" s="94" t="s">
        <v>136</v>
      </c>
      <c r="F53" s="90">
        <v>0</v>
      </c>
      <c r="G53" s="90">
        <v>0</v>
      </c>
      <c r="H53" s="90">
        <v>0</v>
      </c>
      <c r="I53" s="139"/>
      <c r="J53" s="133"/>
      <c r="K53" s="133"/>
      <c r="L53" s="133"/>
    </row>
    <row r="54" spans="3:12" ht="37.5" customHeight="1" x14ac:dyDescent="0.25">
      <c r="C54" s="113" t="s">
        <v>44</v>
      </c>
      <c r="D54" s="138" t="s">
        <v>45</v>
      </c>
      <c r="E54" s="91" t="s">
        <v>129</v>
      </c>
      <c r="F54" s="95">
        <f>[1]Лист2!I55/1000</f>
        <v>198056.52</v>
      </c>
      <c r="G54" s="95">
        <f>[1]Лист2!J55/1000</f>
        <v>198056.52</v>
      </c>
      <c r="H54" s="93">
        <v>198056.5</v>
      </c>
      <c r="I54" s="17" t="s">
        <v>144</v>
      </c>
      <c r="J54" s="39">
        <v>529.5</v>
      </c>
      <c r="K54" s="14">
        <v>570.9</v>
      </c>
      <c r="L54" s="90">
        <f>K54*100/J54</f>
        <v>107.8186968838527</v>
      </c>
    </row>
    <row r="55" spans="3:12" ht="31.5" x14ac:dyDescent="0.25">
      <c r="C55" s="113"/>
      <c r="D55" s="138"/>
      <c r="E55" s="91" t="s">
        <v>131</v>
      </c>
      <c r="F55" s="90">
        <v>0</v>
      </c>
      <c r="G55" s="90">
        <v>0</v>
      </c>
      <c r="H55" s="90">
        <v>0</v>
      </c>
      <c r="I55" s="17" t="s">
        <v>145</v>
      </c>
      <c r="J55" s="39">
        <v>310</v>
      </c>
      <c r="K55" s="14">
        <v>326</v>
      </c>
      <c r="L55" s="90">
        <f t="shared" ref="L55:L57" si="6">K55*100/J55</f>
        <v>105.16129032258064</v>
      </c>
    </row>
    <row r="56" spans="3:12" ht="66" customHeight="1" x14ac:dyDescent="0.25">
      <c r="C56" s="113"/>
      <c r="D56" s="138"/>
      <c r="E56" s="91" t="s">
        <v>133</v>
      </c>
      <c r="F56" s="90">
        <v>0</v>
      </c>
      <c r="G56" s="90">
        <v>0</v>
      </c>
      <c r="H56" s="90">
        <v>0</v>
      </c>
      <c r="I56" s="16" t="s">
        <v>146</v>
      </c>
      <c r="J56" s="39">
        <v>35.700000000000003</v>
      </c>
      <c r="K56" s="14">
        <v>49.8</v>
      </c>
      <c r="L56" s="90">
        <f t="shared" si="6"/>
        <v>139.49579831932772</v>
      </c>
    </row>
    <row r="57" spans="3:12" ht="47.25" x14ac:dyDescent="0.25">
      <c r="C57" s="113"/>
      <c r="D57" s="138"/>
      <c r="E57" s="91" t="s">
        <v>147</v>
      </c>
      <c r="F57" s="90">
        <v>0</v>
      </c>
      <c r="G57" s="90">
        <v>0</v>
      </c>
      <c r="H57" s="90">
        <v>0</v>
      </c>
      <c r="I57" s="26" t="s">
        <v>148</v>
      </c>
      <c r="J57" s="39">
        <v>100</v>
      </c>
      <c r="K57" s="14">
        <v>100</v>
      </c>
      <c r="L57" s="90">
        <f t="shared" si="6"/>
        <v>100</v>
      </c>
    </row>
    <row r="58" spans="3:12" x14ac:dyDescent="0.25">
      <c r="C58" s="113"/>
      <c r="D58" s="138"/>
      <c r="E58" s="94" t="s">
        <v>136</v>
      </c>
      <c r="F58" s="89">
        <f>F54</f>
        <v>198056.52</v>
      </c>
      <c r="G58" s="89">
        <f>G54</f>
        <v>198056.52</v>
      </c>
      <c r="H58" s="89">
        <f>H54</f>
        <v>198056.5</v>
      </c>
      <c r="I58" s="20"/>
      <c r="J58" s="41"/>
      <c r="K58" s="21"/>
      <c r="L58" s="90"/>
    </row>
    <row r="59" spans="3:12" x14ac:dyDescent="0.25">
      <c r="C59" s="113" t="s">
        <v>50</v>
      </c>
      <c r="D59" s="138" t="s">
        <v>51</v>
      </c>
      <c r="E59" s="91" t="s">
        <v>129</v>
      </c>
      <c r="F59" s="96">
        <f>[1]Лист2!I65/1000</f>
        <v>90672.53</v>
      </c>
      <c r="G59" s="96">
        <f>[1]Лист2!J65/1000</f>
        <v>90672.53</v>
      </c>
      <c r="H59" s="93">
        <v>90672.5</v>
      </c>
      <c r="I59" s="17" t="s">
        <v>149</v>
      </c>
      <c r="J59" s="39">
        <v>407</v>
      </c>
      <c r="K59" s="14">
        <v>421.13</v>
      </c>
      <c r="L59" s="90">
        <f>K59*100/J59</f>
        <v>103.47174447174447</v>
      </c>
    </row>
    <row r="60" spans="3:12" ht="31.5" x14ac:dyDescent="0.25">
      <c r="C60" s="113"/>
      <c r="D60" s="138"/>
      <c r="E60" s="91" t="s">
        <v>131</v>
      </c>
      <c r="F60" s="90">
        <v>0</v>
      </c>
      <c r="G60" s="90">
        <v>0</v>
      </c>
      <c r="H60" s="90">
        <v>0</v>
      </c>
      <c r="I60" s="16" t="s">
        <v>150</v>
      </c>
      <c r="J60" s="39">
        <v>1006.2</v>
      </c>
      <c r="K60" s="14">
        <v>999.35</v>
      </c>
      <c r="L60" s="90">
        <f t="shared" ref="L60:L62" si="7">K60*100/J60</f>
        <v>99.319220830848735</v>
      </c>
    </row>
    <row r="61" spans="3:12" ht="31.5" x14ac:dyDescent="0.25">
      <c r="C61" s="113"/>
      <c r="D61" s="138"/>
      <c r="E61" s="91" t="s">
        <v>133</v>
      </c>
      <c r="F61" s="90">
        <v>0</v>
      </c>
      <c r="G61" s="90">
        <v>0</v>
      </c>
      <c r="H61" s="90">
        <v>0</v>
      </c>
      <c r="I61" s="16" t="s">
        <v>151</v>
      </c>
      <c r="J61" s="39">
        <v>318</v>
      </c>
      <c r="K61" s="39">
        <v>318</v>
      </c>
      <c r="L61" s="90">
        <f t="shared" si="7"/>
        <v>100</v>
      </c>
    </row>
    <row r="62" spans="3:12" ht="47.25" x14ac:dyDescent="0.25">
      <c r="C62" s="113"/>
      <c r="D62" s="138"/>
      <c r="E62" s="91" t="s">
        <v>135</v>
      </c>
      <c r="F62" s="90">
        <v>0</v>
      </c>
      <c r="G62" s="90">
        <v>0</v>
      </c>
      <c r="H62" s="90">
        <v>0</v>
      </c>
      <c r="I62" s="12" t="s">
        <v>152</v>
      </c>
      <c r="J62" s="39">
        <v>91.3</v>
      </c>
      <c r="K62" s="39">
        <v>64</v>
      </c>
      <c r="L62" s="90">
        <f t="shared" si="7"/>
        <v>70.098576122672512</v>
      </c>
    </row>
    <row r="63" spans="3:12" x14ac:dyDescent="0.25">
      <c r="C63" s="113"/>
      <c r="D63" s="138"/>
      <c r="E63" s="94" t="s">
        <v>136</v>
      </c>
      <c r="F63" s="89">
        <f>F59</f>
        <v>90672.53</v>
      </c>
      <c r="G63" s="89">
        <f>G59</f>
        <v>90672.53</v>
      </c>
      <c r="H63" s="89">
        <f>H59</f>
        <v>90672.5</v>
      </c>
      <c r="I63" s="20"/>
      <c r="J63" s="41"/>
      <c r="K63" s="41"/>
      <c r="L63" s="90"/>
    </row>
    <row r="64" spans="3:12" ht="47.25" x14ac:dyDescent="0.25">
      <c r="C64" s="113" t="s">
        <v>58</v>
      </c>
      <c r="D64" s="138" t="s">
        <v>59</v>
      </c>
      <c r="E64" s="91" t="s">
        <v>129</v>
      </c>
      <c r="F64" s="96">
        <f>[1]Лист2!I69/1000+[1]Лист2!I74/1000</f>
        <v>786991.52</v>
      </c>
      <c r="G64" s="96">
        <f>[1]Лист2!J69/1000+[1]Лист2!J74/1000</f>
        <v>786991.52</v>
      </c>
      <c r="H64" s="93">
        <v>784692.3</v>
      </c>
      <c r="I64" s="26" t="s">
        <v>60</v>
      </c>
      <c r="J64" s="39">
        <v>2756</v>
      </c>
      <c r="K64" s="28">
        <v>3088</v>
      </c>
      <c r="L64" s="90">
        <f>K64*100/J64</f>
        <v>112.04644412191583</v>
      </c>
    </row>
    <row r="65" spans="3:12" ht="31.5" x14ac:dyDescent="0.25">
      <c r="C65" s="113"/>
      <c r="D65" s="138"/>
      <c r="E65" s="91" t="s">
        <v>131</v>
      </c>
      <c r="F65" s="90">
        <v>0</v>
      </c>
      <c r="G65" s="90">
        <v>0</v>
      </c>
      <c r="H65" s="90">
        <v>0</v>
      </c>
      <c r="I65" s="26" t="s">
        <v>153</v>
      </c>
      <c r="J65" s="39">
        <v>610.4</v>
      </c>
      <c r="K65" s="14">
        <v>653.6</v>
      </c>
      <c r="L65" s="90">
        <f>K65*100/J65</f>
        <v>107.07732634338139</v>
      </c>
    </row>
    <row r="66" spans="3:12" ht="47.25" x14ac:dyDescent="0.25">
      <c r="C66" s="113"/>
      <c r="D66" s="138"/>
      <c r="E66" s="91" t="s">
        <v>133</v>
      </c>
      <c r="F66" s="90">
        <v>0</v>
      </c>
      <c r="G66" s="90">
        <v>0</v>
      </c>
      <c r="H66" s="90">
        <v>0</v>
      </c>
      <c r="I66" s="17" t="s">
        <v>154</v>
      </c>
      <c r="J66" s="39">
        <v>43</v>
      </c>
      <c r="K66" s="14">
        <v>47</v>
      </c>
      <c r="L66" s="90">
        <f>K66*100/J66</f>
        <v>109.30232558139535</v>
      </c>
    </row>
    <row r="67" spans="3:12" ht="31.5" x14ac:dyDescent="0.25">
      <c r="C67" s="113"/>
      <c r="D67" s="138"/>
      <c r="E67" s="91" t="s">
        <v>155</v>
      </c>
      <c r="F67" s="90">
        <v>0</v>
      </c>
      <c r="G67" s="90">
        <v>0</v>
      </c>
      <c r="H67" s="90">
        <v>0</v>
      </c>
      <c r="I67" s="17" t="s">
        <v>156</v>
      </c>
      <c r="J67" s="39">
        <v>100</v>
      </c>
      <c r="K67" s="39">
        <v>100</v>
      </c>
      <c r="L67" s="90">
        <f>K67*100/J67</f>
        <v>100</v>
      </c>
    </row>
    <row r="68" spans="3:12" x14ac:dyDescent="0.25">
      <c r="C68" s="113"/>
      <c r="D68" s="138"/>
      <c r="E68" s="94" t="s">
        <v>136</v>
      </c>
      <c r="F68" s="89">
        <f>F64</f>
        <v>786991.52</v>
      </c>
      <c r="G68" s="89">
        <f>G64</f>
        <v>786991.52</v>
      </c>
      <c r="H68" s="89">
        <f>H64</f>
        <v>784692.3</v>
      </c>
      <c r="I68" s="20"/>
      <c r="J68" s="41"/>
      <c r="K68" s="41"/>
      <c r="L68" s="90"/>
    </row>
    <row r="69" spans="3:12" x14ac:dyDescent="0.25">
      <c r="C69" s="113" t="s">
        <v>64</v>
      </c>
      <c r="D69" s="138" t="s">
        <v>65</v>
      </c>
      <c r="E69" s="91" t="s">
        <v>129</v>
      </c>
      <c r="F69" s="96">
        <f>[1]Лист2!I79/1000</f>
        <v>9659.7999999999993</v>
      </c>
      <c r="G69" s="96">
        <f>[1]Лист2!J79/1000</f>
        <v>9659.7999999999993</v>
      </c>
      <c r="H69" s="93">
        <v>9659.7999999999993</v>
      </c>
      <c r="I69" s="148" t="s">
        <v>157</v>
      </c>
      <c r="J69" s="149">
        <v>43</v>
      </c>
      <c r="K69" s="149">
        <v>43</v>
      </c>
      <c r="L69" s="150">
        <f>K69*100/J69</f>
        <v>100</v>
      </c>
    </row>
    <row r="70" spans="3:12" x14ac:dyDescent="0.25">
      <c r="C70" s="113"/>
      <c r="D70" s="138"/>
      <c r="E70" s="91" t="s">
        <v>131</v>
      </c>
      <c r="F70" s="90">
        <v>0</v>
      </c>
      <c r="G70" s="90">
        <v>0</v>
      </c>
      <c r="H70" s="90">
        <v>0</v>
      </c>
      <c r="I70" s="148"/>
      <c r="J70" s="149"/>
      <c r="K70" s="149"/>
      <c r="L70" s="150"/>
    </row>
    <row r="71" spans="3:12" x14ac:dyDescent="0.25">
      <c r="C71" s="113"/>
      <c r="D71" s="138"/>
      <c r="E71" s="91" t="s">
        <v>133</v>
      </c>
      <c r="F71" s="90">
        <v>0</v>
      </c>
      <c r="G71" s="90">
        <v>0</v>
      </c>
      <c r="H71" s="90">
        <v>0</v>
      </c>
      <c r="I71" s="148"/>
      <c r="J71" s="149"/>
      <c r="K71" s="149"/>
      <c r="L71" s="150"/>
    </row>
    <row r="72" spans="3:12" x14ac:dyDescent="0.25">
      <c r="C72" s="113"/>
      <c r="D72" s="138"/>
      <c r="E72" s="91" t="s">
        <v>135</v>
      </c>
      <c r="F72" s="90">
        <v>0</v>
      </c>
      <c r="G72" s="90">
        <v>0</v>
      </c>
      <c r="H72" s="90">
        <v>0</v>
      </c>
      <c r="I72" s="148"/>
      <c r="J72" s="149"/>
      <c r="K72" s="149"/>
      <c r="L72" s="150"/>
    </row>
    <row r="73" spans="3:12" x14ac:dyDescent="0.25">
      <c r="C73" s="113"/>
      <c r="D73" s="138"/>
      <c r="E73" s="94" t="s">
        <v>136</v>
      </c>
      <c r="F73" s="89">
        <f>F69+F70+F71+F72</f>
        <v>9659.7999999999993</v>
      </c>
      <c r="G73" s="89">
        <f>G69+G70+G71+G72</f>
        <v>9659.7999999999993</v>
      </c>
      <c r="H73" s="89">
        <f>H69+H70+H71+H72</f>
        <v>9659.7999999999993</v>
      </c>
      <c r="I73" s="148"/>
      <c r="J73" s="149"/>
      <c r="K73" s="149"/>
      <c r="L73" s="150"/>
    </row>
    <row r="74" spans="3:12" x14ac:dyDescent="0.25">
      <c r="C74" s="113" t="s">
        <v>72</v>
      </c>
      <c r="D74" s="138" t="s">
        <v>73</v>
      </c>
      <c r="E74" s="91" t="s">
        <v>129</v>
      </c>
      <c r="F74" s="93">
        <f>[1]Лист2!I85/1000</f>
        <v>280</v>
      </c>
      <c r="G74" s="93">
        <f>[1]Лист2!J85/1000</f>
        <v>280</v>
      </c>
      <c r="H74" s="93">
        <v>280</v>
      </c>
      <c r="I74" s="20"/>
      <c r="J74" s="41"/>
      <c r="K74" s="41"/>
      <c r="L74" s="90"/>
    </row>
    <row r="75" spans="3:12" x14ac:dyDescent="0.25">
      <c r="C75" s="113"/>
      <c r="D75" s="138"/>
      <c r="E75" s="91" t="s">
        <v>131</v>
      </c>
      <c r="F75" s="90">
        <v>0</v>
      </c>
      <c r="G75" s="90">
        <v>0</v>
      </c>
      <c r="H75" s="90">
        <v>0</v>
      </c>
      <c r="I75" s="20"/>
      <c r="J75" s="41"/>
      <c r="K75" s="41"/>
      <c r="L75" s="90"/>
    </row>
    <row r="76" spans="3:12" x14ac:dyDescent="0.25">
      <c r="C76" s="113"/>
      <c r="D76" s="138"/>
      <c r="E76" s="91" t="s">
        <v>133</v>
      </c>
      <c r="F76" s="90">
        <v>0</v>
      </c>
      <c r="G76" s="90">
        <v>0</v>
      </c>
      <c r="H76" s="90">
        <v>0</v>
      </c>
      <c r="I76" s="20"/>
      <c r="J76" s="41"/>
      <c r="K76" s="41"/>
      <c r="L76" s="90"/>
    </row>
    <row r="77" spans="3:12" x14ac:dyDescent="0.25">
      <c r="C77" s="113"/>
      <c r="D77" s="138"/>
      <c r="E77" s="91" t="s">
        <v>135</v>
      </c>
      <c r="F77" s="90">
        <v>0</v>
      </c>
      <c r="G77" s="90">
        <v>0</v>
      </c>
      <c r="H77" s="90">
        <v>0</v>
      </c>
      <c r="I77" s="20"/>
      <c r="J77" s="41"/>
      <c r="K77" s="41"/>
      <c r="L77" s="90"/>
    </row>
    <row r="78" spans="3:12" x14ac:dyDescent="0.25">
      <c r="C78" s="113"/>
      <c r="D78" s="138"/>
      <c r="E78" s="94" t="s">
        <v>136</v>
      </c>
      <c r="F78" s="89">
        <f>F74</f>
        <v>280</v>
      </c>
      <c r="G78" s="89">
        <f>G74</f>
        <v>280</v>
      </c>
      <c r="H78" s="89">
        <f>H74</f>
        <v>280</v>
      </c>
      <c r="I78" s="20"/>
      <c r="J78" s="41"/>
      <c r="K78" s="41"/>
      <c r="L78" s="90"/>
    </row>
    <row r="79" spans="3:12" ht="66" customHeight="1" x14ac:dyDescent="0.25">
      <c r="C79" s="113" t="s">
        <v>74</v>
      </c>
      <c r="D79" s="138" t="s">
        <v>75</v>
      </c>
      <c r="E79" s="91" t="s">
        <v>129</v>
      </c>
      <c r="F79" s="93">
        <f>([1]Лист2!I116+[1]Лист2!I124+[1]Лист2!I133+[1]Лист2!I145+[1]Лист2!I154+[1]Лист2!I163+[1]Лист2!I171+[1]Лист2!I178+[1]Лист2!I184+[1]Лист2!I197+[1]Лист2!I201+[1]Лист2!I205+[1]Лист2!I209+[1]Лист2!I215+[1]Лист2!I220+[1]Лист2!I223+[1]Лист2!I226+[1]Лист2!I230+[1]Лист2!I234)/1000</f>
        <v>34847.95405</v>
      </c>
      <c r="G79" s="93">
        <f>([1]Лист2!J116+[1]Лист2!J124+[1]Лист2!J133+[1]Лист2!J145+[1]Лист2!J154+[1]Лист2!J163+[1]Лист2!J171+[1]Лист2!J178+[1]Лист2!J184+[1]Лист2!J197+[1]Лист2!J201+[1]Лист2!J205+[1]Лист2!J209+[1]Лист2!J215+[1]Лист2!J220+[1]Лист2!J223+[1]Лист2!J226+[1]Лист2!J230+[1]Лист2!J234)/1000</f>
        <v>34847.921049999997</v>
      </c>
      <c r="H79" s="93">
        <v>34847.9</v>
      </c>
      <c r="I79" s="13" t="s">
        <v>158</v>
      </c>
      <c r="J79" s="39">
        <v>4</v>
      </c>
      <c r="K79" s="39">
        <v>4</v>
      </c>
      <c r="L79" s="90">
        <f>K79*100/J79</f>
        <v>100</v>
      </c>
    </row>
    <row r="80" spans="3:12" ht="83.25" customHeight="1" x14ac:dyDescent="0.25">
      <c r="C80" s="113"/>
      <c r="D80" s="138"/>
      <c r="E80" s="91" t="s">
        <v>131</v>
      </c>
      <c r="F80" s="93">
        <f>([1]Лист2!I117+[1]Лист2!I125+[1]Лист2!I134+[1]Лист2!I146+[1]Лист2!I155+[1]Лист2!I164+[1]Лист2!I172+[1]Лист2!I179+[1]Лист2!I185+[1]Лист2!I238)/1000</f>
        <v>152183.5</v>
      </c>
      <c r="G80" s="93">
        <f>([1]Лист2!J117+[1]Лист2!J125+[1]Лист2!J134+[1]Лист2!J146+[1]Лист2!J155+[1]Лист2!J164+[1]Лист2!J172+[1]Лист2!J179+[1]Лист2!J185+[1]Лист2!J238)/1000</f>
        <v>152183.5</v>
      </c>
      <c r="H80" s="93">
        <v>152183.5</v>
      </c>
      <c r="I80" s="13" t="s">
        <v>159</v>
      </c>
      <c r="J80" s="39">
        <v>6</v>
      </c>
      <c r="K80" s="39">
        <v>6</v>
      </c>
      <c r="L80" s="90">
        <f>K80*100/J80</f>
        <v>100</v>
      </c>
    </row>
    <row r="81" spans="3:15" ht="102" customHeight="1" x14ac:dyDescent="0.25">
      <c r="C81" s="113"/>
      <c r="D81" s="138"/>
      <c r="E81" s="91" t="s">
        <v>133</v>
      </c>
      <c r="F81" s="90">
        <v>0</v>
      </c>
      <c r="G81" s="90">
        <v>0</v>
      </c>
      <c r="H81" s="90">
        <v>0</v>
      </c>
      <c r="I81" s="16" t="s">
        <v>160</v>
      </c>
      <c r="J81" s="41">
        <v>7</v>
      </c>
      <c r="K81" s="41">
        <v>7</v>
      </c>
      <c r="L81" s="90">
        <v>100</v>
      </c>
    </row>
    <row r="82" spans="3:15" ht="58.5" customHeight="1" x14ac:dyDescent="0.25">
      <c r="C82" s="113"/>
      <c r="D82" s="138"/>
      <c r="E82" s="91" t="s">
        <v>135</v>
      </c>
      <c r="F82" s="90">
        <v>0</v>
      </c>
      <c r="G82" s="90">
        <v>0</v>
      </c>
      <c r="H82" s="90">
        <v>0</v>
      </c>
      <c r="I82" s="16" t="s">
        <v>161</v>
      </c>
      <c r="J82" s="39">
        <v>1</v>
      </c>
      <c r="K82" s="39">
        <v>1</v>
      </c>
      <c r="L82" s="90">
        <f>K82*100/J82</f>
        <v>100</v>
      </c>
    </row>
    <row r="83" spans="3:15" ht="27.75" customHeight="1" x14ac:dyDescent="0.25">
      <c r="C83" s="113"/>
      <c r="D83" s="138"/>
      <c r="E83" s="94" t="s">
        <v>136</v>
      </c>
      <c r="F83" s="89">
        <f>F79+F80</f>
        <v>187031.45405</v>
      </c>
      <c r="G83" s="89">
        <f>G79+G80</f>
        <v>187031.42105</v>
      </c>
      <c r="H83" s="89">
        <f>H79+H80</f>
        <v>187031.4</v>
      </c>
      <c r="I83" s="16"/>
      <c r="J83" s="41"/>
      <c r="K83" s="41"/>
      <c r="L83" s="90"/>
    </row>
    <row r="84" spans="3:15" s="99" customFormat="1" x14ac:dyDescent="0.25">
      <c r="C84" s="140" t="s">
        <v>81</v>
      </c>
      <c r="D84" s="141" t="s">
        <v>82</v>
      </c>
      <c r="E84" s="97" t="s">
        <v>129</v>
      </c>
      <c r="F84" s="98">
        <f>[1]Лист2!I92/1000</f>
        <v>1428.96316</v>
      </c>
      <c r="G84" s="98">
        <f>[1]Лист2!J92/1000</f>
        <v>1428.96316</v>
      </c>
      <c r="H84" s="98">
        <v>1429</v>
      </c>
      <c r="I84" s="146" t="s">
        <v>162</v>
      </c>
      <c r="J84" s="143">
        <v>106</v>
      </c>
      <c r="K84" s="143">
        <v>109</v>
      </c>
      <c r="L84" s="145">
        <f>K84*100/J84</f>
        <v>102.83018867924528</v>
      </c>
      <c r="O84" s="100"/>
    </row>
    <row r="85" spans="3:15" s="99" customFormat="1" x14ac:dyDescent="0.25">
      <c r="C85" s="140"/>
      <c r="D85" s="141"/>
      <c r="E85" s="97" t="s">
        <v>131</v>
      </c>
      <c r="F85" s="98">
        <f>[1]Лист2!I93/1000</f>
        <v>27150.3</v>
      </c>
      <c r="G85" s="98">
        <f>[1]Лист2!J93/1000</f>
        <v>27150.3</v>
      </c>
      <c r="H85" s="98">
        <v>27150.3</v>
      </c>
      <c r="I85" s="147"/>
      <c r="J85" s="144"/>
      <c r="K85" s="144"/>
      <c r="L85" s="145"/>
      <c r="O85" s="100"/>
    </row>
    <row r="86" spans="3:15" s="99" customFormat="1" x14ac:dyDescent="0.25">
      <c r="C86" s="140"/>
      <c r="D86" s="141"/>
      <c r="E86" s="97" t="s">
        <v>133</v>
      </c>
      <c r="F86" s="27">
        <v>0</v>
      </c>
      <c r="G86" s="27">
        <v>0</v>
      </c>
      <c r="H86" s="27">
        <v>0</v>
      </c>
      <c r="I86" s="147"/>
      <c r="J86" s="144"/>
      <c r="K86" s="144"/>
      <c r="L86" s="145"/>
      <c r="O86" s="100"/>
    </row>
    <row r="87" spans="3:15" s="99" customFormat="1" x14ac:dyDescent="0.25">
      <c r="C87" s="140"/>
      <c r="D87" s="141"/>
      <c r="E87" s="97" t="s">
        <v>135</v>
      </c>
      <c r="F87" s="27">
        <v>0</v>
      </c>
      <c r="G87" s="27">
        <v>0</v>
      </c>
      <c r="H87" s="27">
        <v>0</v>
      </c>
      <c r="I87" s="147"/>
      <c r="J87" s="144"/>
      <c r="K87" s="144"/>
      <c r="L87" s="145"/>
      <c r="O87" s="100"/>
    </row>
    <row r="88" spans="3:15" s="99" customFormat="1" ht="69.75" customHeight="1" x14ac:dyDescent="0.25">
      <c r="C88" s="140"/>
      <c r="D88" s="141"/>
      <c r="E88" s="101" t="s">
        <v>136</v>
      </c>
      <c r="F88" s="102">
        <f>SUM(F84:F87)</f>
        <v>28579.263159999999</v>
      </c>
      <c r="G88" s="102">
        <f>SUM(G84:G87)</f>
        <v>28579.263159999999</v>
      </c>
      <c r="H88" s="102">
        <f>SUM(H84:H87)</f>
        <v>28579.3</v>
      </c>
      <c r="I88" s="147"/>
      <c r="J88" s="144"/>
      <c r="K88" s="144"/>
      <c r="L88" s="145"/>
      <c r="O88" s="100"/>
    </row>
    <row r="89" spans="3:15" s="99" customFormat="1" ht="15.75" customHeight="1" x14ac:dyDescent="0.25">
      <c r="C89" s="140" t="s">
        <v>85</v>
      </c>
      <c r="D89" s="141" t="s">
        <v>86</v>
      </c>
      <c r="E89" s="97" t="s">
        <v>129</v>
      </c>
      <c r="F89" s="98">
        <f>[1]Лист2!I100/1000</f>
        <v>1161.33158</v>
      </c>
      <c r="G89" s="98">
        <f>[1]Лист2!J100/1000</f>
        <v>1161.3315700000001</v>
      </c>
      <c r="H89" s="98">
        <v>1161.3</v>
      </c>
      <c r="I89" s="146" t="s">
        <v>163</v>
      </c>
      <c r="J89" s="143">
        <v>38</v>
      </c>
      <c r="K89" s="143">
        <v>38</v>
      </c>
      <c r="L89" s="145">
        <f>K89*100/J89</f>
        <v>100</v>
      </c>
      <c r="O89" s="100"/>
    </row>
    <row r="90" spans="3:15" s="99" customFormat="1" x14ac:dyDescent="0.25">
      <c r="C90" s="140"/>
      <c r="D90" s="141"/>
      <c r="E90" s="97" t="s">
        <v>131</v>
      </c>
      <c r="F90" s="98">
        <f>[1]Лист2!I101/1000</f>
        <v>22065.3</v>
      </c>
      <c r="G90" s="98">
        <f>[1]Лист2!J101/1000</f>
        <v>22065.3</v>
      </c>
      <c r="H90" s="98">
        <v>22065.3</v>
      </c>
      <c r="I90" s="147"/>
      <c r="J90" s="144"/>
      <c r="K90" s="144"/>
      <c r="L90" s="145"/>
      <c r="O90" s="100"/>
    </row>
    <row r="91" spans="3:15" s="99" customFormat="1" ht="21" customHeight="1" x14ac:dyDescent="0.25">
      <c r="C91" s="140"/>
      <c r="D91" s="141"/>
      <c r="E91" s="97" t="s">
        <v>133</v>
      </c>
      <c r="F91" s="27">
        <v>0</v>
      </c>
      <c r="G91" s="27">
        <v>0</v>
      </c>
      <c r="H91" s="27">
        <v>0</v>
      </c>
      <c r="I91" s="147"/>
      <c r="J91" s="144"/>
      <c r="K91" s="144"/>
      <c r="L91" s="145"/>
      <c r="O91" s="100"/>
    </row>
    <row r="92" spans="3:15" s="99" customFormat="1" x14ac:dyDescent="0.25">
      <c r="C92" s="140"/>
      <c r="D92" s="141"/>
      <c r="E92" s="101" t="s">
        <v>135</v>
      </c>
      <c r="F92" s="27">
        <v>0</v>
      </c>
      <c r="G92" s="27">
        <v>0</v>
      </c>
      <c r="H92" s="27">
        <v>0</v>
      </c>
      <c r="I92" s="147"/>
      <c r="J92" s="144"/>
      <c r="K92" s="144"/>
      <c r="L92" s="145"/>
      <c r="O92" s="100"/>
    </row>
    <row r="93" spans="3:15" s="99" customFormat="1" ht="29.25" customHeight="1" x14ac:dyDescent="0.25">
      <c r="C93" s="140"/>
      <c r="D93" s="141"/>
      <c r="E93" s="101" t="s">
        <v>136</v>
      </c>
      <c r="F93" s="102">
        <f>SUM(F89:F92)</f>
        <v>23226.631580000001</v>
      </c>
      <c r="G93" s="102">
        <f>SUM(G89:G92)</f>
        <v>23226.631569999998</v>
      </c>
      <c r="H93" s="102">
        <f>SUM(H89:H92)</f>
        <v>23226.6</v>
      </c>
      <c r="I93" s="147"/>
      <c r="J93" s="144"/>
      <c r="K93" s="144"/>
      <c r="L93" s="145"/>
      <c r="O93" s="100">
        <f>O87-O85</f>
        <v>0</v>
      </c>
    </row>
    <row r="94" spans="3:15" s="99" customFormat="1" x14ac:dyDescent="0.25">
      <c r="C94" s="140" t="s">
        <v>88</v>
      </c>
      <c r="D94" s="141" t="s">
        <v>89</v>
      </c>
      <c r="E94" s="97" t="s">
        <v>129</v>
      </c>
      <c r="F94" s="98">
        <f>[1]Лист2!I108/1000</f>
        <v>429.55263000000002</v>
      </c>
      <c r="G94" s="98">
        <f>[1]Лист2!J108/1000</f>
        <v>429.55263000000002</v>
      </c>
      <c r="H94" s="98">
        <f>[1]Лист5!J59</f>
        <v>429.55263000000002</v>
      </c>
      <c r="I94" s="142" t="s">
        <v>164</v>
      </c>
      <c r="J94" s="143">
        <v>110</v>
      </c>
      <c r="K94" s="143">
        <v>118</v>
      </c>
      <c r="L94" s="145">
        <f>K94*100/J94</f>
        <v>107.27272727272727</v>
      </c>
      <c r="O94" s="100">
        <f>O84-O92</f>
        <v>0</v>
      </c>
    </row>
    <row r="95" spans="3:15" s="99" customFormat="1" x14ac:dyDescent="0.25">
      <c r="C95" s="140"/>
      <c r="D95" s="141"/>
      <c r="E95" s="97" t="s">
        <v>131</v>
      </c>
      <c r="F95" s="98">
        <f>[1]Лист2!I109/1000</f>
        <v>8161.5</v>
      </c>
      <c r="G95" s="98">
        <f>[1]Лист2!J109/1000</f>
        <v>8161.5</v>
      </c>
      <c r="H95" s="98">
        <f>[1]Лист5!J58</f>
        <v>8161.5</v>
      </c>
      <c r="I95" s="142"/>
      <c r="J95" s="144"/>
      <c r="K95" s="144"/>
      <c r="L95" s="145"/>
      <c r="O95" s="100"/>
    </row>
    <row r="96" spans="3:15" s="99" customFormat="1" x14ac:dyDescent="0.25">
      <c r="C96" s="140"/>
      <c r="D96" s="141"/>
      <c r="E96" s="97" t="s">
        <v>133</v>
      </c>
      <c r="F96" s="27">
        <v>0</v>
      </c>
      <c r="G96" s="27">
        <v>0</v>
      </c>
      <c r="H96" s="27">
        <v>0</v>
      </c>
      <c r="I96" s="142"/>
      <c r="J96" s="144"/>
      <c r="K96" s="144"/>
      <c r="L96" s="145"/>
      <c r="O96" s="100"/>
    </row>
    <row r="97" spans="3:15" s="99" customFormat="1" x14ac:dyDescent="0.25">
      <c r="C97" s="140"/>
      <c r="D97" s="141"/>
      <c r="E97" s="97" t="s">
        <v>135</v>
      </c>
      <c r="F97" s="27">
        <v>0</v>
      </c>
      <c r="G97" s="27">
        <v>0</v>
      </c>
      <c r="H97" s="27">
        <v>0</v>
      </c>
      <c r="I97" s="142"/>
      <c r="J97" s="144"/>
      <c r="K97" s="144"/>
      <c r="L97" s="145"/>
      <c r="O97" s="100"/>
    </row>
    <row r="98" spans="3:15" s="99" customFormat="1" x14ac:dyDescent="0.25">
      <c r="C98" s="140"/>
      <c r="D98" s="141"/>
      <c r="E98" s="101" t="s">
        <v>136</v>
      </c>
      <c r="F98" s="102">
        <f>F94+F95</f>
        <v>8591.0526300000001</v>
      </c>
      <c r="G98" s="102">
        <f>G94+G95</f>
        <v>8591.0526300000001</v>
      </c>
      <c r="H98" s="102">
        <f>H94+H95</f>
        <v>8591.0526300000001</v>
      </c>
      <c r="I98" s="142"/>
      <c r="J98" s="144"/>
      <c r="K98" s="144"/>
      <c r="L98" s="145"/>
      <c r="O98" s="100"/>
    </row>
    <row r="99" spans="3:15" x14ac:dyDescent="0.25">
      <c r="C99" s="113" t="s">
        <v>67</v>
      </c>
      <c r="D99" s="137" t="s">
        <v>68</v>
      </c>
      <c r="E99" s="91" t="s">
        <v>129</v>
      </c>
      <c r="F99" s="93">
        <f>F104</f>
        <v>29199.8</v>
      </c>
      <c r="G99" s="93">
        <f>G104</f>
        <v>29199.8</v>
      </c>
      <c r="H99" s="93">
        <v>29142.7</v>
      </c>
      <c r="I99" s="20"/>
      <c r="J99" s="41"/>
      <c r="K99" s="41"/>
      <c r="L99" s="90"/>
    </row>
    <row r="100" spans="3:15" x14ac:dyDescent="0.25">
      <c r="C100" s="113"/>
      <c r="D100" s="137"/>
      <c r="E100" s="91" t="s">
        <v>131</v>
      </c>
      <c r="F100" s="90">
        <v>0</v>
      </c>
      <c r="G100" s="90">
        <v>0</v>
      </c>
      <c r="H100" s="90">
        <v>0</v>
      </c>
      <c r="I100" s="20"/>
      <c r="J100" s="41"/>
      <c r="K100" s="41"/>
      <c r="L100" s="90"/>
    </row>
    <row r="101" spans="3:15" x14ac:dyDescent="0.25">
      <c r="C101" s="113"/>
      <c r="D101" s="137"/>
      <c r="E101" s="91" t="s">
        <v>133</v>
      </c>
      <c r="F101" s="90">
        <v>0</v>
      </c>
      <c r="G101" s="90">
        <v>0</v>
      </c>
      <c r="H101" s="90">
        <v>0</v>
      </c>
      <c r="I101" s="20"/>
      <c r="J101" s="41"/>
      <c r="K101" s="41"/>
      <c r="L101" s="90"/>
    </row>
    <row r="102" spans="3:15" ht="24" customHeight="1" x14ac:dyDescent="0.25">
      <c r="C102" s="113"/>
      <c r="D102" s="137"/>
      <c r="E102" s="91" t="s">
        <v>155</v>
      </c>
      <c r="F102" s="90">
        <v>0</v>
      </c>
      <c r="G102" s="90">
        <v>0</v>
      </c>
      <c r="H102" s="90">
        <v>0</v>
      </c>
      <c r="I102" s="20"/>
      <c r="J102" s="41"/>
      <c r="K102" s="41"/>
      <c r="L102" s="90"/>
    </row>
    <row r="103" spans="3:15" ht="32.25" customHeight="1" x14ac:dyDescent="0.25">
      <c r="C103" s="113"/>
      <c r="D103" s="137"/>
      <c r="E103" s="94" t="s">
        <v>136</v>
      </c>
      <c r="F103" s="89">
        <f>F99</f>
        <v>29199.8</v>
      </c>
      <c r="G103" s="89">
        <f>G99</f>
        <v>29199.8</v>
      </c>
      <c r="H103" s="89">
        <f>H99</f>
        <v>29142.7</v>
      </c>
      <c r="I103" s="20"/>
      <c r="J103" s="41"/>
      <c r="K103" s="41"/>
      <c r="L103" s="90"/>
    </row>
    <row r="104" spans="3:15" x14ac:dyDescent="0.25">
      <c r="C104" s="113" t="s">
        <v>69</v>
      </c>
      <c r="D104" s="138" t="s">
        <v>70</v>
      </c>
      <c r="E104" s="91" t="s">
        <v>129</v>
      </c>
      <c r="F104" s="103">
        <f>[1]Лист2!I294/1000</f>
        <v>29199.8</v>
      </c>
      <c r="G104" s="103">
        <f>[1]Лист2!J294/1000</f>
        <v>29199.8</v>
      </c>
      <c r="H104" s="103">
        <v>29142.7</v>
      </c>
      <c r="I104" s="139" t="s">
        <v>165</v>
      </c>
      <c r="J104" s="132">
        <v>95</v>
      </c>
      <c r="K104" s="132">
        <v>99</v>
      </c>
      <c r="L104" s="134">
        <f>K104*100/J104</f>
        <v>104.21052631578948</v>
      </c>
    </row>
    <row r="105" spans="3:15" x14ac:dyDescent="0.25">
      <c r="C105" s="113"/>
      <c r="D105" s="138"/>
      <c r="E105" s="91" t="s">
        <v>131</v>
      </c>
      <c r="F105" s="90">
        <v>0</v>
      </c>
      <c r="G105" s="90">
        <v>0</v>
      </c>
      <c r="H105" s="90">
        <v>0</v>
      </c>
      <c r="I105" s="139"/>
      <c r="J105" s="133"/>
      <c r="K105" s="133"/>
      <c r="L105" s="134"/>
    </row>
    <row r="106" spans="3:15" x14ac:dyDescent="0.25">
      <c r="C106" s="113"/>
      <c r="D106" s="138"/>
      <c r="E106" s="91" t="s">
        <v>133</v>
      </c>
      <c r="F106" s="90">
        <v>0</v>
      </c>
      <c r="G106" s="90">
        <v>0</v>
      </c>
      <c r="H106" s="90">
        <v>0</v>
      </c>
      <c r="I106" s="139"/>
      <c r="J106" s="133"/>
      <c r="K106" s="133"/>
      <c r="L106" s="134"/>
    </row>
    <row r="107" spans="3:15" x14ac:dyDescent="0.25">
      <c r="C107" s="113"/>
      <c r="D107" s="138"/>
      <c r="E107" s="91" t="s">
        <v>155</v>
      </c>
      <c r="F107" s="90">
        <v>0</v>
      </c>
      <c r="G107" s="90">
        <v>0</v>
      </c>
      <c r="H107" s="90">
        <v>0</v>
      </c>
      <c r="I107" s="139"/>
      <c r="J107" s="133"/>
      <c r="K107" s="133"/>
      <c r="L107" s="134"/>
    </row>
    <row r="108" spans="3:15" x14ac:dyDescent="0.25">
      <c r="C108" s="113"/>
      <c r="D108" s="138"/>
      <c r="E108" s="91" t="s">
        <v>136</v>
      </c>
      <c r="F108" s="89">
        <f>F104</f>
        <v>29199.8</v>
      </c>
      <c r="G108" s="89">
        <f>G104</f>
        <v>29199.8</v>
      </c>
      <c r="H108" s="89">
        <f>H104</f>
        <v>29142.7</v>
      </c>
      <c r="I108" s="139"/>
      <c r="J108" s="133"/>
      <c r="K108" s="133"/>
      <c r="L108" s="134"/>
    </row>
    <row r="113" spans="4:15" s="105" customFormat="1" ht="31.5" customHeight="1" x14ac:dyDescent="0.25">
      <c r="D113" s="135" t="s">
        <v>115</v>
      </c>
      <c r="E113" s="135"/>
      <c r="F113" s="104"/>
      <c r="G113" s="104"/>
      <c r="I113" s="136" t="s">
        <v>116</v>
      </c>
      <c r="J113" s="136"/>
      <c r="K113" s="136"/>
      <c r="L113" s="106"/>
      <c r="O113" s="107"/>
    </row>
    <row r="114" spans="4:15" s="105" customFormat="1" ht="31.5" customHeight="1" x14ac:dyDescent="0.25">
      <c r="D114" s="108"/>
      <c r="E114" s="108"/>
      <c r="F114" s="104"/>
      <c r="G114" s="104"/>
      <c r="I114" s="109"/>
      <c r="J114" s="109"/>
      <c r="K114" s="109"/>
      <c r="L114" s="106"/>
      <c r="O114" s="107"/>
    </row>
    <row r="116" spans="4:15" s="111" customFormat="1" ht="20.25" x14ac:dyDescent="0.3">
      <c r="D116" s="135" t="s">
        <v>117</v>
      </c>
      <c r="E116" s="135"/>
      <c r="F116" s="110"/>
      <c r="G116" s="110"/>
      <c r="I116" s="136" t="s">
        <v>118</v>
      </c>
      <c r="J116" s="136"/>
      <c r="K116" s="136"/>
      <c r="L116" s="106"/>
      <c r="O116" s="112"/>
    </row>
  </sheetData>
  <mergeCells count="97">
    <mergeCell ref="I1:L1"/>
    <mergeCell ref="I2:L2"/>
    <mergeCell ref="C4:L4"/>
    <mergeCell ref="C6:C8"/>
    <mergeCell ref="D6:D8"/>
    <mergeCell ref="E6:E8"/>
    <mergeCell ref="F6:F8"/>
    <mergeCell ref="G6:G8"/>
    <mergeCell ref="H6:H8"/>
    <mergeCell ref="I6:I8"/>
    <mergeCell ref="L19:L23"/>
    <mergeCell ref="J6:L6"/>
    <mergeCell ref="J7:K7"/>
    <mergeCell ref="L7:L8"/>
    <mergeCell ref="C9:C13"/>
    <mergeCell ref="D9:D13"/>
    <mergeCell ref="C14:C18"/>
    <mergeCell ref="D14:D18"/>
    <mergeCell ref="C19:C23"/>
    <mergeCell ref="D19:D23"/>
    <mergeCell ref="I19:I23"/>
    <mergeCell ref="J19:J23"/>
    <mergeCell ref="K19:K23"/>
    <mergeCell ref="L29:L33"/>
    <mergeCell ref="C24:C28"/>
    <mergeCell ref="D24:D28"/>
    <mergeCell ref="I24:I28"/>
    <mergeCell ref="J24:J28"/>
    <mergeCell ref="K24:K28"/>
    <mergeCell ref="L24:L28"/>
    <mergeCell ref="C29:C33"/>
    <mergeCell ref="D29:D33"/>
    <mergeCell ref="I29:I33"/>
    <mergeCell ref="J29:J33"/>
    <mergeCell ref="K29:K33"/>
    <mergeCell ref="C34:C38"/>
    <mergeCell ref="D34:D38"/>
    <mergeCell ref="C39:C43"/>
    <mergeCell ref="D39:D43"/>
    <mergeCell ref="C44:C48"/>
    <mergeCell ref="D44:D48"/>
    <mergeCell ref="I44:I48"/>
    <mergeCell ref="J44:J48"/>
    <mergeCell ref="K44:K48"/>
    <mergeCell ref="L44:L48"/>
    <mergeCell ref="C49:C53"/>
    <mergeCell ref="D49:D53"/>
    <mergeCell ref="I49:I53"/>
    <mergeCell ref="J49:J53"/>
    <mergeCell ref="K49:K53"/>
    <mergeCell ref="L49:L53"/>
    <mergeCell ref="L69:L73"/>
    <mergeCell ref="C54:C58"/>
    <mergeCell ref="D54:D58"/>
    <mergeCell ref="C59:C63"/>
    <mergeCell ref="D59:D63"/>
    <mergeCell ref="C64:C68"/>
    <mergeCell ref="D64:D68"/>
    <mergeCell ref="C69:C73"/>
    <mergeCell ref="D69:D73"/>
    <mergeCell ref="I69:I73"/>
    <mergeCell ref="J69:J73"/>
    <mergeCell ref="K69:K73"/>
    <mergeCell ref="C74:C78"/>
    <mergeCell ref="D74:D78"/>
    <mergeCell ref="C79:C83"/>
    <mergeCell ref="D79:D83"/>
    <mergeCell ref="C84:C88"/>
    <mergeCell ref="D84:D88"/>
    <mergeCell ref="C89:C93"/>
    <mergeCell ref="D89:D93"/>
    <mergeCell ref="I89:I93"/>
    <mergeCell ref="J89:J93"/>
    <mergeCell ref="K89:K93"/>
    <mergeCell ref="L94:L98"/>
    <mergeCell ref="I84:I88"/>
    <mergeCell ref="J84:J88"/>
    <mergeCell ref="K84:K88"/>
    <mergeCell ref="L84:L88"/>
    <mergeCell ref="L89:L93"/>
    <mergeCell ref="C94:C98"/>
    <mergeCell ref="D94:D98"/>
    <mergeCell ref="I94:I98"/>
    <mergeCell ref="J94:J98"/>
    <mergeCell ref="K94:K98"/>
    <mergeCell ref="C99:C103"/>
    <mergeCell ref="D99:D103"/>
    <mergeCell ref="C104:C108"/>
    <mergeCell ref="D104:D108"/>
    <mergeCell ref="I104:I108"/>
    <mergeCell ref="K104:K108"/>
    <mergeCell ref="L104:L108"/>
    <mergeCell ref="D113:E113"/>
    <mergeCell ref="I113:K113"/>
    <mergeCell ref="D116:E116"/>
    <mergeCell ref="I116:K116"/>
    <mergeCell ref="J104:J108"/>
  </mergeCells>
  <printOptions horizontalCentered="1"/>
  <pageMargins left="0.11811023622047245" right="0.11811023622047245" top="0.15748031496062992" bottom="0.15748031496062992" header="0.31496062992125984" footer="0.31496062992125984"/>
  <pageSetup paperSize="9" scale="55" fitToHeight="0" orientation="landscape" horizontalDpi="300" verticalDpi="300" r:id="rId1"/>
  <rowBreaks count="3" manualBreakCount="3">
    <brk id="33" min="1" max="12" man="1"/>
    <brk id="63" min="1" max="12" man="1"/>
    <brk id="93" min="1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Отчет 1</vt:lpstr>
      <vt:lpstr>Отчет 2</vt:lpstr>
      <vt:lpstr>Отчет 3</vt:lpstr>
      <vt:lpstr>Лист1</vt:lpstr>
      <vt:lpstr>'Отчет 1'!Заголовки_для_печати</vt:lpstr>
      <vt:lpstr>'Отчет 3'!Заголовки_для_печати</vt:lpstr>
      <vt:lpstr>'Отчет 1'!Область_печати</vt:lpstr>
      <vt:lpstr>'Отчет 2'!Область_печати</vt:lpstr>
      <vt:lpstr>'Отчет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2020-04-13T06:53:01Z</dcterms:modified>
</cp:coreProperties>
</file>